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650_OHR\Human Capital Strategy Group (HCSG)\Federal Employee Viewpoint Survey\FEVS 2019\Data\AES\"/>
    </mc:Choice>
  </mc:AlternateContent>
  <bookViews>
    <workbookView xWindow="0" yWindow="0" windowWidth="17475" windowHeight="8205"/>
  </bookViews>
  <sheets>
    <sheet name="DASHBOARD" sheetId="2" r:id="rId1"/>
    <sheet name="DASHBOARD-Demographics" sheetId="3" r:id="rId2"/>
    <sheet name="DASHBOARD-Trending" sheetId="4" r:id="rId3"/>
    <sheet name="Core Survey" sheetId="13" r:id="rId4"/>
    <sheet name="Performance" sheetId="14" r:id="rId5"/>
    <sheet name="Partial Shutdown" sheetId="15" r:id="rId6"/>
    <sheet name="Telework &amp; Work-Life" sheetId="16" r:id="rId7"/>
    <sheet name="Demographics" sheetId="17" r:id="rId8"/>
    <sheet name="Trend Core Survey" sheetId="18" r:id="rId9"/>
    <sheet name="ASI" sheetId="19" r:id="rId10"/>
    <sheet name="Item Changes" sheetId="12" r:id="rId11"/>
  </sheets>
  <externalReferences>
    <externalReference r:id="rId12"/>
    <externalReference r:id="rId13"/>
  </externalReferences>
  <definedNames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 localSheetId="10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 localSheetId="10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DASHBOARD!$B$42:$C$127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'DASHBOARD-Trending'!$D$42:$G$113</definedName>
    <definedName name="nrTrendLargestDecrease2014">#REF!</definedName>
    <definedName name="nrTrendLargestDecrease2016">'DASHBOARD-Trending'!$AD$4:$AE$9</definedName>
    <definedName name="nrTrendLargestDecrease2017">'DASHBOARD-Trending'!$AB$4:$AC$9</definedName>
    <definedName name="nrTrendLargestDecrease2018">'DASHBOARD-Trending'!$Z$4:$AA$9</definedName>
    <definedName name="nrTrendLargestIncrease2014">#REF!</definedName>
    <definedName name="nrTrendLargestIncrease2016">'DASHBOARD-Trending'!$X$4:$Y$9</definedName>
    <definedName name="nrTrendLargestIncrease2017">'DASHBOARD-Trending'!$V$4:$W$9</definedName>
    <definedName name="nrTrendLargestIncrease2018">'DASHBOARD-Trending'!$T$4:$U$5</definedName>
    <definedName name="nrTrendNumDecrease2014">#REF!</definedName>
    <definedName name="nrTrendNumDecrease2016">'DASHBOARD-Trending'!$Z$2:$Z$3</definedName>
    <definedName name="nrTrendNumDecrease2017">'DASHBOARD-Trending'!$X$2:$X$3</definedName>
    <definedName name="nrTrendNumDecrease2018">'DASHBOARD-Trending'!$V$2:$V$3</definedName>
    <definedName name="nrTrendNumIncrease2014">#REF!</definedName>
    <definedName name="nrTrendNumIncrease2016">'DASHBOARD-Trending'!$Y$2:$Y$3</definedName>
    <definedName name="nrTrendNumIncrease2017">'DASHBOARD-Trending'!$W$2:$W$3</definedName>
    <definedName name="nrTrendNumIncrease2018">'DASHBOARD-Trending'!$U$2:$U$3</definedName>
    <definedName name="nrTrendQuestions">'DASHBOARD-Trending'!$B$42:$C$127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 localSheetId="10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 localSheetId="10">OFFSET('[2]DASHBOARD-Demographics'!$D$50:$D$56, 0, 0, '[2]DASHBOARD-Demographics'!$B$51)</definedName>
    <definedName name="RightLabel">OFFSET('DASHBOARD-Demographics'!$D$50:$D$56, 0, 0, 'DASHBOARD-Demographics'!$B$51)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U38" i="4" l="1"/>
  <c r="U37" i="4"/>
  <c r="U36" i="4"/>
  <c r="U35" i="4"/>
  <c r="U34" i="4"/>
  <c r="V32" i="4" s="1"/>
  <c r="U33" i="4"/>
  <c r="V31" i="4" s="1"/>
  <c r="U32" i="4"/>
  <c r="D34" i="4" s="1"/>
  <c r="U31" i="4"/>
  <c r="D16" i="4" s="1"/>
  <c r="Y29" i="4"/>
  <c r="X29" i="4"/>
  <c r="W29" i="4"/>
  <c r="Y28" i="4"/>
  <c r="X28" i="4"/>
  <c r="W28" i="4"/>
  <c r="Y27" i="4"/>
  <c r="X27" i="4"/>
  <c r="W27" i="4"/>
  <c r="Y26" i="4"/>
  <c r="X26" i="4"/>
  <c r="W26" i="4"/>
  <c r="AF25" i="4"/>
  <c r="AE25" i="4"/>
  <c r="AC25" i="4"/>
  <c r="AF24" i="4"/>
  <c r="AE24" i="4"/>
  <c r="AC24" i="4"/>
  <c r="AF23" i="4"/>
  <c r="AE23" i="4"/>
  <c r="AC23" i="4"/>
  <c r="AF22" i="4"/>
  <c r="AE22" i="4"/>
  <c r="AC22" i="4"/>
  <c r="AF21" i="4"/>
  <c r="AE21" i="4"/>
  <c r="AC21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E56" i="3" s="1"/>
  <c r="AF32" i="3"/>
  <c r="AC32" i="3"/>
  <c r="AB32" i="3"/>
  <c r="AA32" i="3"/>
  <c r="E48" i="3"/>
  <c r="D48" i="3"/>
  <c r="AG31" i="3"/>
  <c r="AF31" i="3"/>
  <c r="AC31" i="3"/>
  <c r="AB31" i="3"/>
  <c r="AA31" i="3"/>
  <c r="E47" i="3"/>
  <c r="D47" i="3"/>
  <c r="AG30" i="3"/>
  <c r="E54" i="3" s="1"/>
  <c r="AF30" i="3"/>
  <c r="AE30" i="3"/>
  <c r="AD30" i="3"/>
  <c r="AC30" i="3"/>
  <c r="AA30" i="3"/>
  <c r="Z30" i="3"/>
  <c r="U30" i="3"/>
  <c r="AG29" i="3"/>
  <c r="E53" i="3" s="1"/>
  <c r="AF29" i="3"/>
  <c r="AE29" i="3"/>
  <c r="AD29" i="3"/>
  <c r="AC29" i="3"/>
  <c r="AB29" i="3"/>
  <c r="AA29" i="3"/>
  <c r="Y29" i="3"/>
  <c r="E45" i="3" s="1"/>
  <c r="X29" i="3"/>
  <c r="U29" i="3"/>
  <c r="T29" i="3"/>
  <c r="AG28" i="3"/>
  <c r="AF28" i="3"/>
  <c r="AE28" i="3"/>
  <c r="AD28" i="3"/>
  <c r="AC28" i="3"/>
  <c r="AA28" i="3"/>
  <c r="Z28" i="3"/>
  <c r="Y28" i="3"/>
  <c r="E44" i="3" s="1"/>
  <c r="X28" i="3"/>
  <c r="W28" i="3"/>
  <c r="V28" i="3"/>
  <c r="U28" i="3"/>
  <c r="AG27" i="3"/>
  <c r="AF27" i="3"/>
  <c r="AE27" i="3"/>
  <c r="AD27" i="3"/>
  <c r="AC27" i="3"/>
  <c r="AB27" i="3"/>
  <c r="D51" i="3" s="1"/>
  <c r="AA27" i="3"/>
  <c r="Y27" i="3"/>
  <c r="X27" i="3"/>
  <c r="W27" i="3"/>
  <c r="V27" i="3"/>
  <c r="U27" i="3"/>
  <c r="E43" i="3" s="1"/>
  <c r="T27" i="3"/>
  <c r="AG26" i="3"/>
  <c r="E50" i="3" s="1"/>
  <c r="AF26" i="3"/>
  <c r="AE26" i="3"/>
  <c r="AD26" i="3"/>
  <c r="AC26" i="3"/>
  <c r="AA26" i="3"/>
  <c r="Z26" i="3"/>
  <c r="Y26" i="3"/>
  <c r="E42" i="3" s="1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O56" i="2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E46" i="3"/>
  <c r="AB13" i="4"/>
  <c r="AD13" i="4"/>
  <c r="X22" i="4"/>
  <c r="AB22" i="4" s="1"/>
  <c r="T55" i="2"/>
  <c r="E51" i="3" l="1"/>
  <c r="D56" i="3"/>
  <c r="Y22" i="4"/>
  <c r="AG22" i="4" s="1"/>
  <c r="E52" i="3"/>
  <c r="D50" i="3"/>
  <c r="E55" i="3"/>
  <c r="D42" i="3"/>
  <c r="D44" i="3"/>
  <c r="D43" i="3"/>
  <c r="D45" i="3"/>
  <c r="D53" i="3"/>
  <c r="D54" i="3"/>
  <c r="D52" i="3"/>
  <c r="Z22" i="4"/>
  <c r="T56" i="2"/>
  <c r="X25" i="4"/>
  <c r="AB25" i="4" s="1"/>
  <c r="Y23" i="4"/>
  <c r="AG23" i="4" s="1"/>
  <c r="W25" i="4"/>
  <c r="AA25" i="4" s="1"/>
  <c r="X14" i="4"/>
  <c r="W21" i="4"/>
  <c r="AA21" i="4" s="1"/>
  <c r="Y17" i="4"/>
  <c r="AC17" i="4" s="1"/>
  <c r="AB14" i="4"/>
  <c r="X24" i="4"/>
  <c r="AB24" i="4" s="1"/>
  <c r="W23" i="4"/>
  <c r="AA23" i="4" s="1"/>
  <c r="AD14" i="4"/>
  <c r="X23" i="4"/>
  <c r="AB23" i="4" s="1"/>
  <c r="Y24" i="4"/>
  <c r="AG24" i="4" s="1"/>
  <c r="Z23" i="4"/>
  <c r="X21" i="4"/>
  <c r="AB21" i="4" s="1"/>
  <c r="W22" i="4"/>
  <c r="AA22" i="4" s="1"/>
  <c r="Z14" i="4"/>
  <c r="Y25" i="4"/>
  <c r="AG25" i="4" s="1"/>
  <c r="AE14" i="4"/>
  <c r="Z21" i="4"/>
  <c r="Y21" i="4"/>
  <c r="AG21" i="4" s="1"/>
  <c r="AC14" i="4"/>
  <c r="Z25" i="4"/>
  <c r="W24" i="4"/>
  <c r="AA24" i="4" s="1"/>
  <c r="Y13" i="4"/>
  <c r="AC18" i="4"/>
  <c r="W18" i="4"/>
  <c r="AA13" i="4"/>
  <c r="AB17" i="4"/>
  <c r="AG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A18" i="4" l="1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<sst xmlns="http://schemas.openxmlformats.org/spreadsheetml/2006/main" count="2605" uniqueCount="474">
  <si>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</si>
  <si>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</si>
  <si>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</si>
  <si>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</si>
  <si>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</si>
  <si>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</si>
  <si>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</si>
  <si>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</si>
  <si>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</si>
  <si>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</si>
  <si>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</si>
  <si>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</si>
  <si>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Item</t>
  </si>
  <si>
    <t>Percent</t>
  </si>
  <si>
    <t>i</t>
  </si>
  <si>
    <t>itemtext</t>
  </si>
  <si>
    <t>I am given a real opportunity to improve my skills in my organization.</t>
  </si>
  <si>
    <t>2019 ENGAGEMENT INDEX</t>
  </si>
  <si>
    <t>I have enough information to do my job well.</t>
  </si>
  <si>
    <t>LEADERS LEAD</t>
  </si>
  <si>
    <t>I feel encouraged to come up with new and better ways of doing things.</t>
  </si>
  <si>
    <t>SUPERVISORS</t>
  </si>
  <si>
    <t>My work gives me a feeling of personal accomplishment.</t>
  </si>
  <si>
    <t>INTRINSIC WORK EXPERIENCE</t>
  </si>
  <si>
    <t>I like the kind of work I do.</t>
  </si>
  <si>
    <t>Highest % Positive</t>
  </si>
  <si>
    <t>Highest % Positive Items</t>
  </si>
  <si>
    <t>I know what is expected of me on the job.</t>
  </si>
  <si>
    <t>Lowest % Positive</t>
  </si>
  <si>
    <t>Lowest % Positive Items</t>
  </si>
  <si>
    <t>When needed I am willing to put in the extra effort to get a job done.</t>
  </si>
  <si>
    <t>Highest % Negative</t>
  </si>
  <si>
    <t>Highest % Negative Items</t>
  </si>
  <si>
    <t>I am constantly looking for ways to do my job better.</t>
  </si>
  <si>
    <t>Lowest % Negative</t>
  </si>
  <si>
    <t>Lowest % Negative Items</t>
  </si>
  <si>
    <t>Highest % Strongly Agree</t>
  </si>
  <si>
    <t>Highest % Strongly Agree Items</t>
  </si>
  <si>
    <t>My workload is reasonable.</t>
  </si>
  <si>
    <t>Highest % Strongly Disagree</t>
  </si>
  <si>
    <t>Highest % Strongly Disagree Items</t>
  </si>
  <si>
    <t>My talents are used well in the workplace.</t>
  </si>
  <si>
    <t>Top Chart</t>
  </si>
  <si>
    <t>I know how my work relates to the agency's goals.</t>
  </si>
  <si>
    <t>Bottom Chart</t>
  </si>
  <si>
    <t>The work I do is important.</t>
  </si>
  <si>
    <t>My performance appraisal is a fair reflection of my performance.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</si>
  <si>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</si>
  <si>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</si>
  <si>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</si>
  <si>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</si>
  <si>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</si>
  <si>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</si>
  <si>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</si>
  <si>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</si>
  <si>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</si>
  <si>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Employees in my work unit share job knowledge with each other.</t>
  </si>
  <si>
    <t>The skill level in my work unit has improved in the past year.</t>
  </si>
  <si>
    <t>How would you rate the overall quality of work done by your work unit?</t>
  </si>
  <si>
    <t>My work unit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</si>
  <si>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</si>
  <si>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</si>
  <si>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</si>
  <si>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</si>
  <si>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Employees are protected from health and safety hazards on the job.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</si>
  <si>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</si>
  <si>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</si>
  <si>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</si>
  <si>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</si>
  <si>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</si>
  <si>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</si>
  <si>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</si>
  <si>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</si>
  <si>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</si>
  <si>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</si>
  <si>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</si>
  <si>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</si>
  <si>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My supervisor treats me with respect.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</si>
  <si>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</si>
  <si>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</si>
  <si>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</si>
  <si>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</si>
  <si>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</si>
  <si>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</si>
  <si>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</si>
  <si>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</si>
  <si>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</si>
  <si>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</si>
  <si>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I have a high level of respect for my organization's senior leaders.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</si>
  <si>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</si>
  <si>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</si>
  <si>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</si>
  <si>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</si>
  <si>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</si>
  <si>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</si>
  <si>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</si>
  <si>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</si>
  <si>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Please select the response below that BEST describes your current teleworking schedule.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</si>
  <si>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</si>
  <si>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</si>
  <si>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</si>
  <si>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</si>
  <si>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</si>
  <si>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</si>
  <si>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</si>
  <si>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</si>
  <si>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</si>
  <si>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</si>
  <si>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</si>
  <si>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</si>
  <si>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</si>
  <si>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</si>
  <si>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</si>
  <si>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</si>
  <si>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</si>
  <si>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</si>
  <si>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</si>
  <si>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</si>
  <si>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Diff2</t>
  </si>
  <si>
    <t>Diff3</t>
  </si>
  <si>
    <t>Diff4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</si>
  <si>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</si>
  <si>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</si>
  <si>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</si>
  <si>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</si>
  <si>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Increases since 2016</t>
  </si>
  <si>
    <t>Largest Increases in Percent Positive since 2016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</si>
  <si>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</si>
  <si>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</si>
  <si>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</si>
  <si>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</si>
  <si>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Largest Decreases since 2016</t>
  </si>
  <si>
    <t>Largest Decreases in Percent Positive since 2016</t>
  </si>
  <si>
    <t>Pos2016</t>
  </si>
  <si>
    <t>Pos2017</t>
  </si>
  <si>
    <t>Pos2018</t>
  </si>
  <si>
    <t>I have sufficient resources (for example, people, materials, budget) to get my job done.</t>
  </si>
  <si>
    <t>Physical conditions (for example, noise level, temperature, lighting, cleanliness in the workplace) allow employees to perform their jobs well.</t>
  </si>
  <si>
    <t>In my most recent performance appraisal, I understood what I had to do to be rated at different performance levels (for example, Fully Successful, Outstanding).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</si>
  <si>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</si>
  <si>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</si>
  <si>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Managers promote communication among different work units (for example, about projects, goals, needed resources).</t>
  </si>
  <si>
    <t xml:space="preserve">Office of Personnel Management Federal Employee Viewpoint Survey 
2019 Item Change Summary
</t>
  </si>
  <si>
    <t>2019 Item Text and Response Options</t>
  </si>
  <si>
    <t>2018 Item Text and Response Options</t>
  </si>
  <si>
    <t>(72) Currently, in my work unit poor performers usually:
 • Remain in the work unit and improve their performance over time
 • Remain in the work unit and continue to underperform
 • Leave the work unit - removed or transferred
 • Leave the work unit - quit
 • There are no poor performers in my work unit
 • Do not know</t>
  </si>
  <si>
    <t>(73) Which of the following best describes the impact of the partial government shutdown (December 22, 2018 – January 25, 2019) on your working/pay status?
 • The shutdown had no impact on my working/pay status
 • I did not work and did not receive pay until after the lapse ended
 • I worked some of the shutdown but did not receive pay until after the lapse ended
 • I worked for the entirety of the shutdown but did not receive pay until after the lapse ended
 • Other, not listed above</t>
  </si>
  <si>
    <t>(74) How was your everyday work impacted during (if you worked) or after the partial government shutdown?
 • It had no impact 
 • A slightly negative impact 
 • A moderately negative impact 
 • A very negative impact 
 • An extremely negative impact</t>
  </si>
  <si>
    <t>(73-78) How satisfied are you with the following Work/Life programs in your agency?</t>
  </si>
  <si>
    <t>(74) Alternative Work Schedules (AWS, for example, compressed work schedule or flexible work schedule)</t>
  </si>
  <si>
    <t>(76) Employee Assistance Program (EAP, for example, short-term counseling, referral services, legal services, information services)</t>
  </si>
  <si>
    <t>(77) Child Care Programs (for example, child care center, parenting classes and support groups, back-up care, flexible spending account)</t>
  </si>
  <si>
    <t>(78)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</si>
  <si>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</si>
  <si>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>(80) What is your supervisory status? 
  • Non-Supervisor : You do not supervise other employees.
  • Team Leader: You are not an official supervisor; you provide employees with day-to-day guidance in work projects, but do not have supervisory responsibilities or conduct performance appraisals. 
  • Supervisor: You are a first-line supervisor who is responsible for employees' performance appraisals and leave approval.
  • Manager: You are in a management position and supervise one or more supervisors.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</t>
  </si>
  <si>
    <t xml:space="preserve">(87) How long have you been with your current agency (for example, Department of Justice, Environmental Protection Agency)? 
 • Less than 1 year 
 • 1 to 3 years 
 • 4 to 5 years 
 • 6 to 10 years 
 • 11 to 20 years 
 • More than 20 years
</t>
  </si>
  <si>
    <t>(82) Are you Hispanic or Latino? 
 • Yes 
 • No</t>
  </si>
  <si>
    <t>Not in 2018 OPM FEVS</t>
  </si>
  <si>
    <t>(75) In what ways did the partial government shutdown negatively affect your work?  (Check all that apply)
 • Unmanageable workload
 • Missed deadlines
 • Unrecoverable loss of work 
 • Reduced customer service
 • Delayed work
 • Reduced work quality
 • Cutback of critical work 
 • Time lost in restarting work
 • Unmet statutory requirements 
 • Other</t>
  </si>
  <si>
    <t>(77) My agency provided the support (e.g., communication, assistance, guidance) I needed during the partial government shutdown.
 • Strongly Agree
 • Agree 
 • Neither Agree nor Disagree 
 • Disagree 
 • Strongly Disagree
 • No support required</t>
  </si>
  <si>
    <t>(79) How satisfied are you with the Telework program in your agency? 
 • Very satisfied
 • Satisfied
 • Neither Satisfied nor Dissatisfied
 • Dissatisfied
 • Very Dissatisfied
 • I choose not to participate in this program
 • This program is not available to me
 • I am unaware of this program</t>
  </si>
  <si>
    <r>
      <t xml:space="preserve">(80) Which of the following Work-Life programs have you participated in or used at your agency within the last 12 months? (Mark all that apply):
 • </t>
    </r>
    <r>
      <rPr>
        <b/>
        <sz val="11"/>
        <color theme="1"/>
        <rFont val="Calibri"/>
        <family val="2"/>
        <scheme val="minor"/>
      </rPr>
      <t>Alternative Work Schedules</t>
    </r>
    <r>
      <rPr>
        <sz val="11"/>
        <color theme="1"/>
        <rFont val="Calibri"/>
        <family val="2"/>
        <scheme val="minor"/>
      </rPr>
      <t xml:space="preserve"> (for example, compressed work schedule, flexible work schedule)
 • </t>
    </r>
    <r>
      <rPr>
        <b/>
        <sz val="11"/>
        <color theme="1"/>
        <rFont val="Calibri"/>
        <family val="2"/>
        <scheme val="minor"/>
      </rPr>
      <t>Health and Wellness Programs</t>
    </r>
    <r>
      <rPr>
        <sz val="11"/>
        <color theme="1"/>
        <rFont val="Calibri"/>
        <family val="2"/>
        <scheme val="minor"/>
      </rPr>
      <t xml:space="preserve"> (for example, onsite exercise, flu vaccination, medical screening, CPR training, Health and wellness fair)
 • </t>
    </r>
    <r>
      <rPr>
        <b/>
        <sz val="11"/>
        <color theme="1"/>
        <rFont val="Calibri"/>
        <family val="2"/>
        <scheme val="minor"/>
      </rPr>
      <t>Employee Assistance Program – EAP</t>
    </r>
    <r>
      <rPr>
        <sz val="11"/>
        <color theme="1"/>
        <rFont val="Calibri"/>
        <family val="2"/>
        <scheme val="minor"/>
      </rPr>
      <t xml:space="preserve"> (for example, short-term counseling, referral services, legal services, information services)
 • </t>
    </r>
    <r>
      <rPr>
        <b/>
        <sz val="11"/>
        <color theme="1"/>
        <rFont val="Calibri"/>
        <family val="2"/>
        <scheme val="minor"/>
      </rPr>
      <t>Child Care Programs</t>
    </r>
    <r>
      <rPr>
        <sz val="11"/>
        <color theme="1"/>
        <rFont val="Calibri"/>
        <family val="2"/>
        <scheme val="minor"/>
      </rPr>
      <t xml:space="preserve"> (for example, child care center, parenting classes and support groups, back-up care, subsidy, flexible spending account)
 • </t>
    </r>
    <r>
      <rPr>
        <b/>
        <sz val="11"/>
        <color theme="1"/>
        <rFont val="Calibri"/>
        <family val="2"/>
        <scheme val="minor"/>
      </rPr>
      <t>Elder Care Programs</t>
    </r>
    <r>
      <rPr>
        <sz val="11"/>
        <color theme="1"/>
        <rFont val="Calibri"/>
        <family val="2"/>
        <scheme val="minor"/>
      </rPr>
      <t xml:space="preserve"> (for example, elder/adult care, support groups, resources)
 • </t>
    </r>
    <r>
      <rPr>
        <b/>
        <sz val="11"/>
        <color theme="1"/>
        <rFont val="Calibri"/>
        <family val="2"/>
        <scheme val="minor"/>
      </rPr>
      <t>None listed above</t>
    </r>
  </si>
  <si>
    <t>(81-85) How satisfied are you with the following Work-Life programs in your agency?</t>
  </si>
  <si>
    <t>(81) Alternative Work Schedules (for example, compressed work schedule, flexible work schedule)</t>
  </si>
  <si>
    <t>(83) Employee Assistance Program - EAP (for example, short-term counseling, referral services, legal services, information services)</t>
  </si>
  <si>
    <t>(84) Child Care Programs (for example, child care center, parenting classes and support groups, back-up care, subsidy, flexible spending account)</t>
  </si>
  <si>
    <t>(85) Elder Care Programs (for example, elder/adult care, support groups, resources)</t>
  </si>
  <si>
    <t>(87) What is your supervisory status? 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
  • Manager:  You are in a management position and supervise one or more supervisors.
  • Supervisor:  You are a first-line supervisor who is responsible for employees' performance appraisals and leave approval.
  • Team Leader: You are not an official supervisor; you provide employees with day-to-day guidance in work projects, but do not have supervisory responsibilities or conduct performance appraisals. 
  • Non-Supervisor : You do not supervise other employees.</t>
  </si>
  <si>
    <t>(91) How long have you been with your current agency (for example, Department of Justice, Environmental Protection Agency)? 
 • Less than 1 year 
 • 1 to 3 years 
 • 4 to 5 years 
 • 6 to 10 years 
 • 11 to 14 years
 • 15 to 20 years 
 • More than 20 years</t>
  </si>
  <si>
    <t>(94) Are you of Hispanic,  Latino, or Spanish origin? 
 • Yes
 • No</t>
  </si>
  <si>
    <t>Pos2019</t>
  </si>
  <si>
    <t>Senior leaders demonstrate support for Work-Life programs.</t>
  </si>
  <si>
    <t>Currently, in my work unit poor performers usually:</t>
  </si>
  <si>
    <t>How was your everyday work impacted during (if you worked) or after the partial government shutdown?</t>
  </si>
  <si>
    <t>Are you looking for another job because of the partial government shutdown?</t>
  </si>
  <si>
    <t>My agency provided the support (e.g., communication, assistance, guidance) I needed during the partial government shutdown.</t>
  </si>
  <si>
    <t>How satisfied are you with the Telework program in your agency?</t>
  </si>
  <si>
    <t>Which of the following Work-Life programs have you participated in or used at your agency within the last 12 months? (Mark all that apply):</t>
  </si>
  <si>
    <r>
      <t xml:space="preserve">(76) Are you looking for another job because of the partial government shutdown?
 • I am looking for another job </t>
    </r>
    <r>
      <rPr>
        <b/>
        <u/>
        <sz val="11"/>
        <color theme="1"/>
        <rFont val="Calibri"/>
        <family val="2"/>
        <scheme val="minor"/>
      </rPr>
      <t>specifically</t>
    </r>
    <r>
      <rPr>
        <sz val="11"/>
        <color theme="1"/>
        <rFont val="Calibri"/>
        <family val="2"/>
        <scheme val="minor"/>
      </rPr>
      <t xml:space="preserve"> because of the shutdown
 • I am looking for another job, but the shutdown is </t>
    </r>
    <r>
      <rPr>
        <b/>
        <u/>
        <sz val="11"/>
        <color theme="1"/>
        <rFont val="Calibri"/>
        <family val="2"/>
        <scheme val="minor"/>
      </rPr>
      <t>only one</t>
    </r>
    <r>
      <rPr>
        <sz val="11"/>
        <color theme="1"/>
        <rFont val="Calibri"/>
        <family val="2"/>
        <scheme val="minor"/>
      </rPr>
      <t xml:space="preserve"> of the reasons
 • I am looking for another job, but the shutdown had </t>
    </r>
    <r>
      <rPr>
        <b/>
        <u/>
        <sz val="11"/>
        <color theme="1"/>
        <rFont val="Calibri"/>
        <family val="2"/>
        <scheme val="minor"/>
      </rPr>
      <t>no influence</t>
    </r>
    <r>
      <rPr>
        <sz val="11"/>
        <color theme="1"/>
        <rFont val="Calibri"/>
        <family val="2"/>
        <scheme val="minor"/>
      </rPr>
      <t xml:space="preserve"> on that decision
 • I am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looking for another job currently</t>
    </r>
  </si>
  <si>
    <t>Bachelor's Degree</t>
  </si>
  <si>
    <t>(73) How satisfied are you with the following Work/Life programs in your agency? Telework
 • Very satisfied
 • Satisfied
 • Neither Satisfied nor Dissatisfied
 • Dissatisfied
 • Very Dissatisfied
 • I choose not to participate in these programs
 • These programs are not available to me
 • I am unaware of these programs</t>
  </si>
  <si>
    <t>Securities and Exchange Commission</t>
  </si>
  <si>
    <t>CENSUS</t>
  </si>
  <si>
    <t>May 22 - July 3, 2019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</si>
  <si>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</si>
  <si>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</si>
  <si>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</si>
  <si>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Policies and programs promote diversity in the workplace.</t>
  </si>
  <si>
    <t>Prohibited Personnel Practices are not tolerated.</t>
  </si>
  <si>
    <t>Managers promote communication among different work units.</t>
  </si>
  <si>
    <t>How satisfied are you with your involvement in decisions that affect your work?</t>
  </si>
  <si>
    <t>Which of the following best describes the impact of the partial government shutdown (December 22, 2018 - January 25, 2019) on your working/pay status?</t>
  </si>
  <si>
    <t>In what ways did the partial government shutdown negatively affect your work? (Check all that apply)</t>
  </si>
  <si>
    <t>How satisfied are you with the following Work-Life programs in your agency? Alternative Work Schedules</t>
  </si>
  <si>
    <t>How satisfied are you with the following Work-Life programs in your agency? Health and Wellness Programs</t>
  </si>
  <si>
    <t>How satisfied are you with the following Work-Life programs in your agency? Employee Assistance Program - EAP</t>
  </si>
  <si>
    <t>How satisfied are you with the following Work-Life programs in your agency? Child Care Programs</t>
  </si>
  <si>
    <t>How satisfied are you with the following Work-Life programs in your agency? Elder Care Programs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</si>
  <si>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</si>
  <si>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</si>
  <si>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</si>
  <si>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</si>
  <si>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</si>
  <si>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</si>
  <si>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</si>
  <si>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</si>
  <si>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</si>
  <si>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</si>
  <si>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</si>
  <si>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</si>
  <si>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</si>
  <si>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</si>
  <si>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</si>
  <si>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Increases4</t>
  </si>
  <si>
    <t>Decreases4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</si>
  <si>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</si>
  <si>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</si>
  <si>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</si>
  <si>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</si>
  <si>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</si>
  <si>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</si>
  <si>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</si>
  <si>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</si>
  <si>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</si>
  <si>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</si>
  <si>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</si>
  <si>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</si>
  <si>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</si>
  <si>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</si>
  <si>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</si>
  <si>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</si>
  <si>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</si>
  <si>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</si>
  <si>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</si>
  <si>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</si>
  <si>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</si>
  <si>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</si>
  <si>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</si>
  <si>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</si>
  <si>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</si>
  <si>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</si>
  <si>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</si>
  <si>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</si>
  <si>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</si>
  <si>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</si>
  <si>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</si>
  <si>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</si>
  <si>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</si>
  <si>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</si>
  <si>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</si>
  <si>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</si>
  <si>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</si>
  <si>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</si>
  <si>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</si>
  <si>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</si>
  <si>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Currently,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</si>
  <si>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</si>
  <si>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</si>
  <si>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</si>
  <si>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</si>
  <si>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</si>
  <si>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</si>
  <si>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</si>
  <si>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</si>
  <si>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</si>
  <si>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</si>
  <si>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</si>
  <si>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</si>
  <si>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t>73. Which of the following best describes the impact of the partial government shutdown (December 22, 2018 - January 25, 2019) on your working/pay status?</t>
  </si>
  <si>
    <t>The shutdown had no impact on my working/pay status</t>
  </si>
  <si>
    <t>I did not work and did not receive pay until after the lapse ended</t>
  </si>
  <si>
    <t>I worked some of the shutdown but did not receive pay until after the lapse ended</t>
  </si>
  <si>
    <t>I worked for the entirety of the shutdown but did not receive pay until after the lapse ended</t>
  </si>
  <si>
    <t>Other, not listed above</t>
  </si>
  <si>
    <t>74. How was your everyday work impacted during (if you worked) or after the partial government shutdown?</t>
  </si>
  <si>
    <t>It had no impact</t>
  </si>
  <si>
    <t>A slightly negative impact</t>
  </si>
  <si>
    <t>A moderately negative impact</t>
  </si>
  <si>
    <t>A very negative impact</t>
  </si>
  <si>
    <t>An extremely negative impact</t>
  </si>
  <si>
    <t>If the response to item 74 was "It had no impact", item 75 was skipped.</t>
  </si>
  <si>
    <t>75. In what ways did the partial government shutdown negatively affect your work? (Check all that apply)</t>
  </si>
  <si>
    <t>Unmanageable workload</t>
  </si>
  <si>
    <t>Missed deadlines</t>
  </si>
  <si>
    <t>Unrecoverable loss of work</t>
  </si>
  <si>
    <t>Reduced customer service</t>
  </si>
  <si>
    <t>Delayed work</t>
  </si>
  <si>
    <t>Reduced work quality</t>
  </si>
  <si>
    <t>Cutback of critical work</t>
  </si>
  <si>
    <t>Time lost in restarting work</t>
  </si>
  <si>
    <t>Unmet statutory requirements</t>
  </si>
  <si>
    <t>Total (percents will add to more than 100% because respondents could choose more than one response option)</t>
  </si>
  <si>
    <t>76. Are you looking for another job because of the partial government shutdown?</t>
  </si>
  <si>
    <r>
      <t xml:space="preserve">I am looking for another job </t>
    </r>
    <r>
      <rPr>
        <b/>
        <u/>
        <sz val="11"/>
        <color rgb="FF000000"/>
        <rFont val="Calibri"/>
      </rPr>
      <t xml:space="preserve">specifically </t>
    </r>
    <r>
      <rPr>
        <sz val="11"/>
        <color rgb="FF000000"/>
        <rFont val="Calibri"/>
      </rPr>
      <t>because of the shutdown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</si>
  <si>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is </t>
    </r>
    <r>
      <rPr>
        <b/>
        <u/>
        <sz val="11"/>
        <color rgb="FF000000"/>
        <rFont val="Calibri"/>
      </rPr>
      <t xml:space="preserve">only one </t>
    </r>
    <r>
      <rPr>
        <sz val="11"/>
        <color rgb="FF000000"/>
        <rFont val="Calibri"/>
      </rPr>
      <t>of the reasons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</si>
  <si>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had </t>
    </r>
    <r>
      <rPr>
        <b/>
        <u/>
        <sz val="11"/>
        <color rgb="FF000000"/>
        <rFont val="Calibri"/>
      </rPr>
      <t xml:space="preserve">no influence </t>
    </r>
    <r>
      <rPr>
        <sz val="11"/>
        <color rgb="FF000000"/>
        <rFont val="Calibri"/>
      </rPr>
      <t>on that decision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</si>
  <si>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</t>
    </r>
    <r>
      <rPr>
        <b/>
        <u/>
        <sz val="11"/>
        <color rgb="FF000000"/>
        <rFont val="Calibri"/>
      </rPr>
      <t xml:space="preserve">not </t>
    </r>
    <r>
      <rPr>
        <sz val="11"/>
        <color rgb="FF000000"/>
        <rFont val="Calibri"/>
      </rPr>
      <t>looking for another job currently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</si>
  <si>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77. My agency provided the support (e.g., communication, assistance, guidance) I needed during the partial government shutdown.</t>
  </si>
  <si>
    <t>Strongly Agree</t>
  </si>
  <si>
    <t>Agree</t>
  </si>
  <si>
    <t>Neither Agree nor Disagree</t>
  </si>
  <si>
    <t>Disagree</t>
  </si>
  <si>
    <t>Strongly Disagree</t>
  </si>
  <si>
    <t>No support required</t>
  </si>
  <si>
    <t>78. Please select the response below that BEST describes your current teleworking schedule.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</si>
  <si>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</si>
  <si>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</si>
  <si>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</si>
  <si>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</si>
  <si>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</si>
  <si>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</si>
  <si>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</si>
  <si>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</si>
  <si>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</si>
  <si>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79. How satisfied are you with the Telework program in your agency?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</si>
  <si>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</si>
  <si>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</si>
  <si>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</si>
  <si>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</si>
  <si>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</si>
  <si>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</si>
  <si>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</si>
  <si>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</si>
  <si>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</si>
  <si>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</si>
  <si>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80. Which of the following Work-Life programs have you participated in or used at your agency within the last 12 months? (Mark all that apply):</t>
  </si>
  <si>
    <t>Alternative Work Schedules</t>
  </si>
  <si>
    <t>Health and Wellness Programs</t>
  </si>
  <si>
    <t>Employee Assistance Program – EAP</t>
  </si>
  <si>
    <t>Child Care Programs</t>
  </si>
  <si>
    <t>Elder Care Programs</t>
  </si>
  <si>
    <t>None listed above</t>
  </si>
  <si>
    <t>Note: This item was not in the 2018 OPM FEVS.</t>
  </si>
  <si>
    <t>81. How satisfied are you with the following Work-Life programs in your agency? Alternative Work Schedules</t>
  </si>
  <si>
    <t>I choose not to participate in these programs</t>
  </si>
  <si>
    <t>These programs are not available to me</t>
  </si>
  <si>
    <t>I am unaware of these programs</t>
  </si>
  <si>
    <t>82. How satisfied are you with the following Work-Life programs in your agency? Health and Wellness Programs</t>
  </si>
  <si>
    <t>83. How satisfied are you with the following Work-Life programs in your agency? Employee Assistance Program - EAP</t>
  </si>
  <si>
    <t>84. How satisfied are you with the following Work-Life programs in your agency? Child Care Programs</t>
  </si>
  <si>
    <t>85. How satisfied are you with the following Work-Life programs in your agency? Elder Care Programs</t>
  </si>
  <si>
    <r>
      <rPr>
        <sz val="10"/>
        <color rgb="FF000000"/>
        <rFont val="Calibri"/>
      </rPr>
      <t>The rows above do not include results for any item or year when there were fewer than 4 completed surveys.</t>
    </r>
  </si>
  <si>
    <t>My Employment Demographics</t>
  </si>
  <si>
    <t>Where do you work?</t>
  </si>
  <si>
    <t>Headquarters</t>
  </si>
  <si>
    <t>Field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</si>
  <si>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</si>
  <si>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</si>
  <si>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</si>
  <si>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</si>
  <si>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</si>
  <si>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</si>
  <si>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</si>
  <si>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</si>
  <si>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</si>
  <si>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</si>
  <si>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</si>
  <si>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</si>
  <si>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</si>
  <si>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</si>
  <si>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</si>
  <si>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</si>
  <si>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Are you considering leaving your organization within the next year, and if so, why?</t>
  </si>
  <si>
    <t>No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</si>
  <si>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</si>
  <si>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</si>
  <si>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</si>
  <si>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</si>
  <si>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</si>
  <si>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</si>
  <si>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</si>
  <si>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</si>
  <si>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</si>
  <si>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My Personal Demographics</t>
  </si>
  <si>
    <t>Are you of Hispanic, Latino, or Spanish origin?</t>
  </si>
  <si>
    <t>Yes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</si>
  <si>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</si>
  <si>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</si>
  <si>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</si>
  <si>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</si>
  <si>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</si>
  <si>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</si>
  <si>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</si>
  <si>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</si>
  <si>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</si>
  <si>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</si>
  <si>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</si>
  <si>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Are you an individual with a disability?</t>
  </si>
  <si>
    <t>Are you:</t>
  </si>
  <si>
    <t>Male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</si>
  <si>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</si>
  <si>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</si>
  <si>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</si>
  <si>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</si>
  <si>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</si>
  <si>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</si>
  <si>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r>
      <rPr>
        <sz val="10"/>
        <color rgb="FF000000"/>
        <rFont val="Calibri"/>
      </rPr>
      <t>Percentages for demographic questions are unweighted.</t>
    </r>
  </si>
  <si>
    <r>
      <rPr>
        <sz val="10"/>
        <color rgb="FF000000"/>
        <rFont val="Calibri"/>
      </rPr>
      <t>No suppression was applied to My Employment Demographics.</t>
    </r>
  </si>
  <si>
    <t>Year</t>
  </si>
  <si>
    <t>Do Not
Know/ No
Basis to
Judge
N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</si>
  <si>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</si>
  <si>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</si>
  <si>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</si>
  <si>
    <t>Agency-Specific Questions</t>
  </si>
  <si>
    <t>1.  How did the government shutdown affect your responses throughout the 2019 FEVS survey?</t>
  </si>
  <si>
    <t># of
Respondents</t>
  </si>
  <si>
    <t>Much more negative responses</t>
  </si>
  <si>
    <t>Somewhat more negative responses</t>
  </si>
  <si>
    <t>Neither negative or positive effect</t>
  </si>
  <si>
    <t>Somewhat more positive responses</t>
  </si>
  <si>
    <t>Much more positive responses</t>
  </si>
  <si>
    <t>Do Not Know</t>
  </si>
  <si>
    <t>Note: "Do Not Know" responses are not included in percentage calculations.</t>
  </si>
  <si>
    <t>2.  How satisfied were you with the support that your Agency provided after the shutdown (e.g., communication, assistance/guidance).</t>
  </si>
  <si>
    <t>Extremely satisfied</t>
  </si>
  <si>
    <t>Somewhat satisfied</t>
  </si>
  <si>
    <t>Neither satisfied nor dissatisfied</t>
  </si>
  <si>
    <t>Somewhat dissatisfied</t>
  </si>
  <si>
    <t>Extremely dissatisfied</t>
  </si>
  <si>
    <t>3.  To what extent did the government shutdown cause a financial hardship for you (e.g., paying bills, mortgage/rent, etc.)?</t>
  </si>
  <si>
    <t>Not at all</t>
  </si>
  <si>
    <t>To some extent</t>
  </si>
  <si>
    <t>To a moderate extent</t>
  </si>
  <si>
    <t>To a great extent</t>
  </si>
  <si>
    <t>Demographic</t>
  </si>
  <si>
    <t>What is your pay category?</t>
  </si>
  <si>
    <t xml:space="preserve">Unweighted
Percent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</si>
  <si>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SK 1 -11</t>
  </si>
  <si>
    <t>SK 12-13</t>
  </si>
  <si>
    <t>SK 14</t>
  </si>
  <si>
    <t>SK 16</t>
  </si>
  <si>
    <t>SK 15/17</t>
  </si>
  <si>
    <t>Senior Officer</t>
  </si>
  <si>
    <t>Payplan</t>
  </si>
  <si>
    <t>SK</t>
  </si>
  <si>
    <t>SO</t>
  </si>
  <si>
    <t>Grade</t>
  </si>
  <si>
    <t>Retirement Eligibility</t>
  </si>
  <si>
    <t>ELIGIBLE NOW</t>
  </si>
  <si>
    <t>ELIGIBLE 12 MONTHS OR LESS</t>
  </si>
  <si>
    <t>ELIGIBLE &gt; 1 YR &lt; 3 YR</t>
  </si>
  <si>
    <t>ELIGIBLE &gt; 3 YRS &lt; 5YRS</t>
  </si>
  <si>
    <t>ELIGIBLE &gt; 5 YRS</t>
  </si>
  <si>
    <t>Work Location</t>
  </si>
  <si>
    <t>Regional Office</t>
  </si>
  <si>
    <t>ATLANTA REGIONAL OFFICE</t>
  </si>
  <si>
    <t>BOSTON REGIONAL OFFICE</t>
  </si>
  <si>
    <t>CHICAGO REGIONAL OFFICE</t>
  </si>
  <si>
    <t>DENVER REGIONAL OFFICE</t>
  </si>
  <si>
    <t>FT WORTH REGIONAL OFFICE</t>
  </si>
  <si>
    <t>LOS ANGELES REGIONAL OFFICE</t>
  </si>
  <si>
    <t>MIAMI REGIONAL OFFICE</t>
  </si>
  <si>
    <t>NEW YORK REGIONAL OFFICE</t>
  </si>
  <si>
    <t>PHILADELPHIA REGIONAL OFFICE</t>
  </si>
  <si>
    <t>SALT LAKE REGIONAL OFFICE</t>
  </si>
  <si>
    <t>SAN FRANCISCO REGIONAL OFFICE</t>
  </si>
  <si>
    <t>WASHINGTON, DC</t>
  </si>
  <si>
    <t>Program/Area of Emphasis</t>
  </si>
  <si>
    <t>If you are located in a Regional Office, but report directly to an organization in the Home Office, for what unit do you work?</t>
  </si>
  <si>
    <t>ENF-AMU</t>
  </si>
  <si>
    <t>ENF-CFI</t>
  </si>
  <si>
    <t>ENF-FCPA</t>
  </si>
  <si>
    <t>ENF-MAU</t>
  </si>
  <si>
    <t>ENF-PFA</t>
  </si>
  <si>
    <t>OCIE-FSIO</t>
  </si>
  <si>
    <t>OCIE-OCS</t>
  </si>
  <si>
    <t>OCIE-TCP</t>
  </si>
  <si>
    <t>OCIE-Risk</t>
  </si>
  <si>
    <t>TM</t>
  </si>
  <si>
    <t>DERA</t>
  </si>
  <si>
    <t>Not Applicable</t>
  </si>
  <si>
    <t>For all tables on this worksheet:</t>
  </si>
  <si>
    <t>Percentages are weighted to represent the Agency’s population, unless otherwise noted.</t>
  </si>
  <si>
    <t>Source: 2019 OPM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</si>
</sst>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u/>
      <sz val="11"/>
      <color rgb="FF000000"/>
      <name val="Calibri"/>
    </font>
    <font>
      <i/>
      <sz val="9.5"/>
      <color rgb="FF000000"/>
      <name val="Calibri"/>
    </font>
    <font>
      <b/>
      <sz val="14"/>
      <color rgb="FF375799"/>
      <name val="Calibri"/>
    </font>
    <font>
      <u/>
      <sz val="10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2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/>
    <xf numFmtId="0" fontId="45" fillId="0" borderId="0"/>
    <xf numFmtId="0" fontId="51" fillId="0" borderId="0"/>
  </cellStyleXfs>
  <cellXfs count="237">
    <xf numFmtId="0" fontId="0" fillId="0" borderId="0" xfId="0"/>
    <xf numFmtId="0" fontId="0" fillId="2" borderId="0" xfId="0" applyFill="1"/>
    <xf numFmtId="0" fontId="4" fillId="3" borderId="0" xfId="3" applyFont="1" applyFill="1"/>
    <xf numFmtId="0" fontId="5" fillId="3" borderId="0" xfId="3" applyFont="1" applyFill="1" applyBorder="1"/>
    <xf numFmtId="0" fontId="6" fillId="3" borderId="0" xfId="3" applyFont="1" applyFill="1"/>
    <xf numFmtId="0" fontId="7" fillId="3" borderId="0" xfId="3" applyFont="1" applyFill="1"/>
    <xf numFmtId="0" fontId="5" fillId="3" borderId="0" xfId="3" applyFont="1" applyFill="1"/>
    <xf numFmtId="0" fontId="4" fillId="2" borderId="1" xfId="3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4" fillId="2" borderId="4" xfId="3" applyFont="1" applyFill="1" applyBorder="1"/>
    <xf numFmtId="0" fontId="9" fillId="2" borderId="0" xfId="3" applyFont="1" applyFill="1" applyBorder="1" applyAlignment="1">
      <alignment vertical="center"/>
    </xf>
    <xf numFmtId="0" fontId="4" fillId="2" borderId="0" xfId="3" applyFont="1" applyFill="1" applyBorder="1"/>
    <xf numFmtId="0" fontId="10" fillId="2" borderId="0" xfId="3" applyFont="1" applyFill="1" applyBorder="1" applyAlignment="1">
      <alignment horizontal="right"/>
    </xf>
    <xf numFmtId="0" fontId="4" fillId="2" borderId="5" xfId="3" applyFont="1" applyFill="1" applyBorder="1"/>
    <xf numFmtId="0" fontId="11" fillId="3" borderId="0" xfId="0" applyFont="1" applyFill="1" applyBorder="1"/>
    <xf numFmtId="164" fontId="5" fillId="3" borderId="0" xfId="1" applyNumberFormat="1" applyFont="1" applyFill="1" applyBorder="1"/>
    <xf numFmtId="165" fontId="5" fillId="3" borderId="0" xfId="2" applyNumberFormat="1" applyFont="1" applyFill="1" applyBorder="1"/>
    <xf numFmtId="9" fontId="5" fillId="3" borderId="0" xfId="2" applyFont="1" applyFill="1" applyBorder="1"/>
    <xf numFmtId="0" fontId="4" fillId="2" borderId="0" xfId="3" applyFont="1" applyFill="1" applyBorder="1" applyAlignment="1">
      <alignment horizontal="left" vertical="top"/>
    </xf>
    <xf numFmtId="0" fontId="12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horizontal="right" vertical="center"/>
    </xf>
    <xf numFmtId="3" fontId="13" fillId="2" borderId="0" xfId="3" applyNumberFormat="1" applyFont="1" applyFill="1" applyBorder="1"/>
    <xf numFmtId="0" fontId="13" fillId="2" borderId="0" xfId="3" applyFont="1" applyFill="1" applyBorder="1"/>
    <xf numFmtId="3" fontId="14" fillId="2" borderId="0" xfId="3" applyNumberFormat="1" applyFont="1" applyFill="1" applyBorder="1" applyAlignment="1">
      <alignment horizontal="right"/>
    </xf>
    <xf numFmtId="3" fontId="13" fillId="2" borderId="0" xfId="3" applyNumberFormat="1" applyFont="1" applyFill="1" applyBorder="1" applyAlignment="1">
      <alignment horizontal="right"/>
    </xf>
    <xf numFmtId="1" fontId="14" fillId="2" borderId="0" xfId="3" applyNumberFormat="1" applyFont="1" applyFill="1" applyBorder="1" applyAlignment="1">
      <alignment horizontal="right"/>
    </xf>
    <xf numFmtId="0" fontId="6" fillId="3" borderId="0" xfId="3" applyFont="1" applyFill="1" applyBorder="1"/>
    <xf numFmtId="2" fontId="16" fillId="3" borderId="0" xfId="0" applyNumberFormat="1" applyFont="1" applyFill="1" applyBorder="1" applyAlignment="1" applyProtection="1">
      <alignment vertical="center"/>
    </xf>
    <xf numFmtId="10" fontId="14" fillId="2" borderId="0" xfId="3" applyNumberFormat="1" applyFont="1" applyFill="1" applyBorder="1" applyAlignment="1">
      <alignment horizontal="right"/>
    </xf>
    <xf numFmtId="10" fontId="13" fillId="2" borderId="0" xfId="3" applyNumberFormat="1" applyFont="1" applyFill="1" applyBorder="1" applyAlignment="1">
      <alignment horizontal="right"/>
    </xf>
    <xf numFmtId="0" fontId="4" fillId="2" borderId="0" xfId="3" applyFont="1" applyFill="1"/>
    <xf numFmtId="0" fontId="17" fillId="2" borderId="0" xfId="3" applyFont="1" applyFill="1" applyBorder="1"/>
    <xf numFmtId="0" fontId="16" fillId="3" borderId="0" xfId="0" applyNumberFormat="1" applyFont="1" applyFill="1" applyBorder="1" applyAlignment="1" applyProtection="1">
      <alignment vertical="center" wrapText="1"/>
    </xf>
    <xf numFmtId="0" fontId="5" fillId="2" borderId="0" xfId="3" applyFont="1" applyFill="1"/>
    <xf numFmtId="0" fontId="18" fillId="2" borderId="0" xfId="3" applyFont="1" applyFill="1" applyBorder="1" applyAlignment="1">
      <alignment vertical="center"/>
    </xf>
    <xf numFmtId="0" fontId="18" fillId="2" borderId="0" xfId="3" applyFont="1" applyFill="1" applyBorder="1" applyAlignment="1">
      <alignment horizontal="center" vertical="center"/>
    </xf>
    <xf numFmtId="3" fontId="4" fillId="2" borderId="0" xfId="3" applyNumberFormat="1" applyFont="1" applyFill="1" applyBorder="1" applyAlignment="1">
      <alignment horizontal="center"/>
    </xf>
    <xf numFmtId="9" fontId="4" fillId="2" borderId="0" xfId="3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9" fontId="11" fillId="3" borderId="0" xfId="2" applyNumberFormat="1" applyFont="1" applyFill="1" applyBorder="1"/>
    <xf numFmtId="0" fontId="4" fillId="2" borderId="0" xfId="3" applyFont="1" applyFill="1" applyBorder="1" applyAlignment="1">
      <alignment horizontal="left"/>
    </xf>
    <xf numFmtId="2" fontId="19" fillId="3" borderId="0" xfId="0" applyNumberFormat="1" applyFont="1" applyFill="1" applyBorder="1" applyAlignment="1">
      <alignment horizontal="center" vertical="center"/>
    </xf>
    <xf numFmtId="0" fontId="11" fillId="3" borderId="0" xfId="3" applyFont="1" applyFill="1" applyBorder="1"/>
    <xf numFmtId="0" fontId="20" fillId="2" borderId="0" xfId="3" applyFont="1" applyFill="1" applyBorder="1"/>
    <xf numFmtId="9" fontId="19" fillId="3" borderId="0" xfId="2" applyFont="1" applyFill="1" applyBorder="1" applyAlignment="1">
      <alignment horizontal="center" vertical="center"/>
    </xf>
    <xf numFmtId="0" fontId="21" fillId="3" borderId="0" xfId="3" applyFont="1" applyFill="1"/>
    <xf numFmtId="2" fontId="5" fillId="3" borderId="0" xfId="3" applyNumberFormat="1" applyFont="1" applyFill="1" applyBorder="1"/>
    <xf numFmtId="0" fontId="4" fillId="2" borderId="6" xfId="3" applyFont="1" applyFill="1" applyBorder="1"/>
    <xf numFmtId="0" fontId="4" fillId="2" borderId="7" xfId="3" applyFont="1" applyFill="1" applyBorder="1"/>
    <xf numFmtId="0" fontId="4" fillId="2" borderId="8" xfId="3" applyFont="1" applyFill="1" applyBorder="1"/>
    <xf numFmtId="0" fontId="4" fillId="3" borderId="0" xfId="3" applyFont="1" applyFill="1" applyBorder="1"/>
    <xf numFmtId="0" fontId="11" fillId="3" borderId="0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 vertical="top"/>
    </xf>
    <xf numFmtId="0" fontId="5" fillId="3" borderId="0" xfId="3" applyFont="1" applyFill="1" applyBorder="1" applyAlignment="1">
      <alignment horizontal="left"/>
    </xf>
    <xf numFmtId="9" fontId="5" fillId="3" borderId="0" xfId="2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3" borderId="0" xfId="0" applyFont="1" applyFill="1" applyAlignment="1">
      <alignment vertical="top"/>
    </xf>
    <xf numFmtId="0" fontId="4" fillId="2" borderId="9" xfId="3" applyFont="1" applyFill="1" applyBorder="1"/>
    <xf numFmtId="0" fontId="4" fillId="2" borderId="10" xfId="3" applyFont="1" applyFill="1" applyBorder="1"/>
    <xf numFmtId="9" fontId="5" fillId="3" borderId="0" xfId="2" applyFont="1" applyFill="1"/>
    <xf numFmtId="0" fontId="19" fillId="3" borderId="0" xfId="0" applyNumberFormat="1" applyFont="1" applyFill="1" applyBorder="1" applyAlignment="1">
      <alignment horizontal="center" vertical="center"/>
    </xf>
    <xf numFmtId="0" fontId="5" fillId="3" borderId="0" xfId="3" applyFont="1" applyFill="1" applyAlignment="1">
      <alignment wrapText="1"/>
    </xf>
    <xf numFmtId="9" fontId="19" fillId="3" borderId="0" xfId="0" applyNumberFormat="1" applyFont="1" applyFill="1" applyBorder="1" applyAlignment="1">
      <alignment horizontal="center" vertical="center"/>
    </xf>
    <xf numFmtId="9" fontId="5" fillId="3" borderId="0" xfId="2" applyFont="1" applyFill="1" applyAlignment="1">
      <alignment wrapText="1"/>
    </xf>
    <xf numFmtId="0" fontId="5" fillId="3" borderId="0" xfId="3" applyNumberFormat="1" applyFont="1" applyFill="1" applyBorder="1"/>
    <xf numFmtId="9" fontId="5" fillId="3" borderId="0" xfId="3" applyNumberFormat="1" applyFont="1" applyFill="1" applyBorder="1"/>
    <xf numFmtId="0" fontId="4" fillId="2" borderId="11" xfId="3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0" fontId="5" fillId="3" borderId="0" xfId="3" applyFont="1" applyFill="1" applyAlignment="1"/>
    <xf numFmtId="0" fontId="6" fillId="3" borderId="0" xfId="3" applyFont="1" applyFill="1" applyAlignment="1"/>
    <xf numFmtId="0" fontId="11" fillId="3" borderId="0" xfId="3" applyFont="1" applyFill="1" applyAlignment="1"/>
    <xf numFmtId="0" fontId="5" fillId="3" borderId="0" xfId="3" applyFont="1" applyFill="1" applyBorder="1" applyAlignment="1"/>
    <xf numFmtId="0" fontId="3" fillId="3" borderId="0" xfId="3" applyFill="1"/>
    <xf numFmtId="0" fontId="24" fillId="3" borderId="0" xfId="3" applyFont="1" applyFill="1"/>
    <xf numFmtId="0" fontId="25" fillId="3" borderId="0" xfId="3" applyFont="1" applyFill="1"/>
    <xf numFmtId="0" fontId="26" fillId="3" borderId="0" xfId="3" applyFont="1" applyFill="1"/>
    <xf numFmtId="0" fontId="3" fillId="2" borderId="1" xfId="3" applyFill="1" applyBorder="1"/>
    <xf numFmtId="0" fontId="3" fillId="2" borderId="2" xfId="3" applyFill="1" applyBorder="1"/>
    <xf numFmtId="0" fontId="3" fillId="2" borderId="9" xfId="3" applyFill="1" applyBorder="1"/>
    <xf numFmtId="2" fontId="5" fillId="3" borderId="0" xfId="2" applyNumberFormat="1" applyFont="1" applyFill="1"/>
    <xf numFmtId="0" fontId="3" fillId="2" borderId="4" xfId="3" applyFill="1" applyBorder="1"/>
    <xf numFmtId="0" fontId="27" fillId="2" borderId="0" xfId="3" applyFont="1" applyFill="1" applyBorder="1" applyAlignment="1">
      <alignment vertical="center"/>
    </xf>
    <xf numFmtId="0" fontId="3" fillId="2" borderId="0" xfId="3" applyFill="1" applyBorder="1"/>
    <xf numFmtId="0" fontId="28" fillId="2" borderId="0" xfId="3" applyFont="1" applyFill="1" applyBorder="1" applyAlignment="1">
      <alignment horizontal="right"/>
    </xf>
    <xf numFmtId="0" fontId="3" fillId="2" borderId="10" xfId="3" applyFill="1" applyBorder="1"/>
    <xf numFmtId="1" fontId="5" fillId="3" borderId="0" xfId="3" applyNumberFormat="1" applyFont="1" applyFill="1"/>
    <xf numFmtId="1" fontId="5" fillId="3" borderId="0" xfId="2" applyNumberFormat="1" applyFont="1" applyFill="1"/>
    <xf numFmtId="166" fontId="5" fillId="3" borderId="0" xfId="2" applyNumberFormat="1" applyFont="1" applyFill="1" applyBorder="1"/>
    <xf numFmtId="0" fontId="3" fillId="2" borderId="0" xfId="3" applyFill="1" applyBorder="1" applyAlignment="1">
      <alignment horizontal="left" vertical="top"/>
    </xf>
    <xf numFmtId="0" fontId="29" fillId="2" borderId="0" xfId="3" applyFont="1" applyFill="1" applyBorder="1" applyAlignment="1">
      <alignment vertical="center"/>
    </xf>
    <xf numFmtId="0" fontId="29" fillId="2" borderId="0" xfId="3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vertical="center"/>
    </xf>
    <xf numFmtId="0" fontId="3" fillId="2" borderId="0" xfId="3" applyFill="1" applyBorder="1" applyAlignment="1">
      <alignment horizontal="left"/>
    </xf>
    <xf numFmtId="0" fontId="3" fillId="2" borderId="0" xfId="3" applyFill="1"/>
    <xf numFmtId="0" fontId="31" fillId="2" borderId="0" xfId="3" applyFont="1" applyFill="1" applyBorder="1"/>
    <xf numFmtId="0" fontId="30" fillId="3" borderId="0" xfId="0" applyNumberFormat="1" applyFont="1" applyFill="1" applyBorder="1" applyAlignment="1" applyProtection="1">
      <alignment vertical="center" wrapText="1"/>
    </xf>
    <xf numFmtId="0" fontId="33" fillId="2" borderId="0" xfId="3" applyFont="1" applyFill="1" applyBorder="1" applyAlignment="1">
      <alignment vertical="center"/>
    </xf>
    <xf numFmtId="0" fontId="33" fillId="2" borderId="0" xfId="3" applyFont="1" applyFill="1" applyBorder="1" applyAlignment="1">
      <alignment horizontal="center" vertical="center"/>
    </xf>
    <xf numFmtId="9" fontId="5" fillId="3" borderId="0" xfId="3" applyNumberFormat="1" applyFont="1" applyFill="1"/>
    <xf numFmtId="9" fontId="34" fillId="3" borderId="0" xfId="2" applyFont="1" applyFill="1"/>
    <xf numFmtId="0" fontId="35" fillId="3" borderId="0" xfId="3" applyFont="1" applyFill="1"/>
    <xf numFmtId="0" fontId="36" fillId="2" borderId="0" xfId="3" applyFont="1" applyFill="1" applyBorder="1"/>
    <xf numFmtId="3" fontId="36" fillId="2" borderId="0" xfId="3" applyNumberFormat="1" applyFont="1" applyFill="1" applyBorder="1" applyAlignment="1">
      <alignment horizontal="center"/>
    </xf>
    <xf numFmtId="9" fontId="36" fillId="2" borderId="0" xfId="3" applyNumberFormat="1" applyFont="1" applyFill="1" applyBorder="1" applyAlignment="1">
      <alignment horizontal="center"/>
    </xf>
    <xf numFmtId="0" fontId="37" fillId="3" borderId="0" xfId="3" applyFont="1" applyFill="1"/>
    <xf numFmtId="0" fontId="34" fillId="3" borderId="0" xfId="3" applyFont="1" applyFill="1"/>
    <xf numFmtId="0" fontId="11" fillId="3" borderId="0" xfId="3" applyFont="1" applyFill="1"/>
    <xf numFmtId="0" fontId="38" fillId="3" borderId="0" xfId="3" applyFont="1" applyFill="1"/>
    <xf numFmtId="0" fontId="39" fillId="3" borderId="0" xfId="3" applyFont="1" applyFill="1"/>
    <xf numFmtId="9" fontId="38" fillId="3" borderId="0" xfId="2" applyFont="1" applyFill="1"/>
    <xf numFmtId="0" fontId="40" fillId="2" borderId="0" xfId="3" applyFont="1" applyFill="1" applyBorder="1"/>
    <xf numFmtId="2" fontId="41" fillId="3" borderId="0" xfId="0" applyNumberFormat="1" applyFont="1" applyFill="1" applyBorder="1" applyAlignment="1">
      <alignment horizontal="left" vertical="center"/>
    </xf>
    <xf numFmtId="9" fontId="41" fillId="3" borderId="0" xfId="2" applyFont="1" applyFill="1" applyBorder="1" applyAlignment="1">
      <alignment horizontal="center"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2" fillId="3" borderId="0" xfId="3" applyFont="1" applyFill="1"/>
    <xf numFmtId="9" fontId="25" fillId="3" borderId="0" xfId="2" applyFont="1" applyFill="1" applyBorder="1"/>
    <xf numFmtId="2" fontId="25" fillId="3" borderId="0" xfId="3" applyNumberFormat="1" applyFont="1" applyFill="1" applyBorder="1"/>
    <xf numFmtId="0" fontId="3" fillId="3" borderId="0" xfId="3" applyFill="1" applyBorder="1"/>
    <xf numFmtId="0" fontId="25" fillId="3" borderId="0" xfId="3" applyFont="1" applyFill="1" applyBorder="1"/>
    <xf numFmtId="0" fontId="3" fillId="2" borderId="11" xfId="3" applyFill="1" applyBorder="1"/>
    <xf numFmtId="0" fontId="3" fillId="2" borderId="12" xfId="3" applyFill="1" applyBorder="1"/>
    <xf numFmtId="0" fontId="3" fillId="2" borderId="13" xfId="3" applyFill="1" applyBorder="1"/>
    <xf numFmtId="167" fontId="46" fillId="3" borderId="0" xfId="4" applyNumberFormat="1" applyFont="1" applyFill="1" applyBorder="1" applyAlignment="1">
      <alignment horizontal="center"/>
    </xf>
    <xf numFmtId="0" fontId="48" fillId="4" borderId="17" xfId="4" applyFont="1" applyFill="1" applyBorder="1" applyAlignment="1">
      <alignment horizontal="center" wrapText="1"/>
    </xf>
    <xf numFmtId="0" fontId="49" fillId="5" borderId="17" xfId="4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 indent="2"/>
    </xf>
    <xf numFmtId="0" fontId="0" fillId="0" borderId="15" xfId="0" applyFill="1" applyBorder="1" applyAlignment="1">
      <alignment horizontal="left" vertical="center" wrapText="1" indent="2"/>
    </xf>
    <xf numFmtId="0" fontId="0" fillId="6" borderId="19" xfId="0" applyFill="1" applyBorder="1" applyAlignment="1">
      <alignment horizontal="left" vertical="center" wrapText="1" indent="2"/>
    </xf>
    <xf numFmtId="0" fontId="0" fillId="0" borderId="16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8" fillId="7" borderId="0" xfId="0" applyFont="1" applyFill="1" applyBorder="1" applyAlignment="1">
      <alignment horizontal="left" vertical="top" wrapText="1"/>
    </xf>
    <xf numFmtId="0" fontId="23" fillId="7" borderId="0" xfId="3" applyFont="1" applyFill="1" applyBorder="1"/>
    <xf numFmtId="0" fontId="52" fillId="8" borderId="20" xfId="6" applyFont="1" applyFill="1" applyBorder="1" applyAlignment="1">
      <alignment horizontal="center" wrapText="1"/>
    </xf>
    <xf numFmtId="0" fontId="52" fillId="8" borderId="21" xfId="6" applyFont="1" applyFill="1" applyBorder="1" applyAlignment="1">
      <alignment horizontal="center" wrapText="1"/>
    </xf>
    <xf numFmtId="0" fontId="52" fillId="8" borderId="22" xfId="6" applyFont="1" applyFill="1" applyBorder="1" applyAlignment="1">
      <alignment horizontal="center" wrapText="1"/>
    </xf>
    <xf numFmtId="0" fontId="53" fillId="4" borderId="20" xfId="6" applyFont="1" applyFill="1" applyBorder="1" applyAlignment="1">
      <alignment horizontal="center" wrapText="1"/>
    </xf>
    <xf numFmtId="0" fontId="53" fillId="4" borderId="23" xfId="6" applyFont="1" applyFill="1" applyBorder="1" applyAlignment="1">
      <alignment horizontal="center" wrapText="1"/>
    </xf>
    <xf numFmtId="0" fontId="53" fillId="4" borderId="24" xfId="6" applyFont="1" applyFill="1" applyBorder="1" applyAlignment="1">
      <alignment horizontal="center" wrapText="1"/>
    </xf>
    <xf numFmtId="0" fontId="53" fillId="4" borderId="25" xfId="6" applyFont="1" applyFill="1" applyBorder="1" applyAlignment="1">
      <alignment horizontal="center" wrapText="1"/>
    </xf>
    <xf numFmtId="0" fontId="51" fillId="9" borderId="0" xfId="6" applyFont="1" applyFill="1" applyBorder="1" applyAlignment="1">
      <alignment horizontal="left"/>
    </xf>
    <xf numFmtId="0" fontId="52" fillId="9" borderId="26" xfId="6" applyFont="1" applyFill="1" applyBorder="1" applyAlignment="1">
      <alignment horizontal="left" vertical="top" wrapText="1"/>
    </xf>
    <xf numFmtId="168" fontId="52" fillId="9" borderId="27" xfId="6" applyNumberFormat="1" applyFont="1" applyFill="1" applyBorder="1" applyAlignment="1">
      <alignment horizontal="center" vertical="top" wrapText="1"/>
    </xf>
    <xf numFmtId="169" fontId="52" fillId="10" borderId="28" xfId="6" applyNumberFormat="1" applyFont="1" applyFill="1" applyBorder="1" applyAlignment="1">
      <alignment horizontal="center" wrapText="1"/>
    </xf>
    <xf numFmtId="169" fontId="52" fillId="9" borderId="29" xfId="6" applyNumberFormat="1" applyFont="1" applyFill="1" applyBorder="1" applyAlignment="1">
      <alignment horizontal="center" wrapText="1"/>
    </xf>
    <xf numFmtId="169" fontId="52" fillId="9" borderId="26" xfId="6" applyNumberFormat="1" applyFont="1" applyFill="1" applyBorder="1" applyAlignment="1">
      <alignment horizontal="center" wrapText="1"/>
    </xf>
    <xf numFmtId="169" fontId="52" fillId="10" borderId="28" xfId="6" applyNumberFormat="1" applyFont="1" applyFill="1" applyBorder="1" applyAlignment="1">
      <alignment horizontal="center"/>
    </xf>
    <xf numFmtId="0" fontId="54" fillId="9" borderId="0" xfId="6" applyFont="1" applyFill="1" applyBorder="1" applyAlignment="1">
      <alignment horizontal="left"/>
    </xf>
    <xf numFmtId="3" fontId="52" fillId="9" borderId="27" xfId="6" applyNumberFormat="1" applyFont="1" applyFill="1" applyBorder="1" applyAlignment="1">
      <alignment horizontal="right"/>
    </xf>
    <xf numFmtId="3" fontId="52" fillId="9" borderId="29" xfId="6" applyNumberFormat="1" applyFont="1" applyFill="1" applyBorder="1" applyAlignment="1">
      <alignment horizontal="right"/>
    </xf>
    <xf numFmtId="3" fontId="52" fillId="9" borderId="28" xfId="6" applyNumberFormat="1" applyFont="1" applyFill="1" applyBorder="1" applyAlignment="1">
      <alignment horizontal="right"/>
    </xf>
    <xf numFmtId="3" fontId="52" fillId="9" borderId="26" xfId="6" applyNumberFormat="1" applyFont="1" applyFill="1" applyBorder="1" applyAlignment="1">
      <alignment horizontal="right"/>
    </xf>
    <xf numFmtId="3" fontId="51" fillId="9" borderId="0" xfId="6" applyNumberFormat="1" applyFont="1" applyFill="1" applyBorder="1" applyAlignment="1">
      <alignment horizontal="left"/>
    </xf>
    <xf numFmtId="169" fontId="51" fillId="9" borderId="0" xfId="6" applyNumberFormat="1" applyFont="1" applyFill="1" applyBorder="1" applyAlignment="1">
      <alignment horizontal="left"/>
    </xf>
    <xf numFmtId="0" fontId="57" fillId="10" borderId="30" xfId="6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left" wrapText="1"/>
    </xf>
    <xf numFmtId="169" fontId="52" fillId="9" borderId="31" xfId="6" applyNumberFormat="1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center" wrapText="1"/>
    </xf>
    <xf numFmtId="169" fontId="52" fillId="11" borderId="32" xfId="6" applyNumberFormat="1" applyFont="1" applyFill="1" applyBorder="1" applyAlignment="1">
      <alignment horizontal="right" wrapText="1"/>
    </xf>
    <xf numFmtId="169" fontId="52" fillId="9" borderId="33" xfId="6" applyNumberFormat="1" applyFont="1" applyFill="1" applyBorder="1" applyAlignment="1">
      <alignment horizontal="right" wrapText="1"/>
    </xf>
    <xf numFmtId="3" fontId="52" fillId="9" borderId="31" xfId="6" applyNumberFormat="1" applyFont="1" applyFill="1" applyBorder="1" applyAlignment="1">
      <alignment horizontal="right" wrapText="1"/>
    </xf>
    <xf numFmtId="3" fontId="52" fillId="11" borderId="32" xfId="6" applyNumberFormat="1" applyFont="1" applyFill="1" applyBorder="1" applyAlignment="1">
      <alignment horizontal="right" wrapText="1"/>
    </xf>
    <xf numFmtId="3" fontId="52" fillId="9" borderId="33" xfId="6" applyNumberFormat="1" applyFont="1" applyFill="1" applyBorder="1" applyAlignment="1">
      <alignment horizontal="right" wrapText="1"/>
    </xf>
    <xf numFmtId="3" fontId="57" fillId="10" borderId="30" xfId="6" applyNumberFormat="1" applyFont="1" applyFill="1" applyBorder="1" applyAlignment="1">
      <alignment horizontal="right" wrapText="1"/>
    </xf>
    <xf numFmtId="169" fontId="57" fillId="10" borderId="30" xfId="6" applyNumberFormat="1" applyFont="1" applyFill="1" applyBorder="1" applyAlignment="1">
      <alignment horizontal="right" wrapText="1"/>
    </xf>
    <xf numFmtId="0" fontId="52" fillId="12" borderId="37" xfId="6" applyFont="1" applyFill="1" applyBorder="1" applyAlignment="1">
      <alignment horizontal="left" wrapText="1"/>
    </xf>
    <xf numFmtId="169" fontId="52" fillId="12" borderId="37" xfId="6" applyNumberFormat="1" applyFont="1" applyFill="1" applyBorder="1" applyAlignment="1">
      <alignment horizontal="right" wrapText="1"/>
    </xf>
    <xf numFmtId="3" fontId="57" fillId="10" borderId="34" xfId="6" applyNumberFormat="1" applyFont="1" applyFill="1" applyBorder="1" applyAlignment="1">
      <alignment horizontal="right" wrapText="1"/>
    </xf>
    <xf numFmtId="3" fontId="52" fillId="9" borderId="35" xfId="6" applyNumberFormat="1" applyFont="1" applyFill="1" applyBorder="1" applyAlignment="1">
      <alignment horizontal="right" wrapText="1"/>
    </xf>
    <xf numFmtId="3" fontId="52" fillId="9" borderId="36" xfId="6" applyNumberFormat="1" applyFont="1" applyFill="1" applyBorder="1" applyAlignment="1">
      <alignment horizontal="right" wrapText="1"/>
    </xf>
    <xf numFmtId="3" fontId="52" fillId="12" borderId="37" xfId="6" applyNumberFormat="1" applyFont="1" applyFill="1" applyBorder="1" applyAlignment="1">
      <alignment horizontal="right" wrapText="1"/>
    </xf>
    <xf numFmtId="3" fontId="52" fillId="12" borderId="38" xfId="6" applyNumberFormat="1" applyFont="1" applyFill="1" applyBorder="1" applyAlignment="1">
      <alignment horizontal="right" wrapText="1"/>
    </xf>
    <xf numFmtId="3" fontId="52" fillId="11" borderId="39" xfId="6" applyNumberFormat="1" applyFont="1" applyFill="1" applyBorder="1" applyAlignment="1">
      <alignment horizontal="right" wrapText="1"/>
    </xf>
    <xf numFmtId="0" fontId="52" fillId="9" borderId="33" xfId="6" applyFont="1" applyFill="1" applyBorder="1" applyAlignment="1">
      <alignment horizontal="left" wrapText="1"/>
    </xf>
    <xf numFmtId="168" fontId="52" fillId="9" borderId="28" xfId="6" applyNumberFormat="1" applyFont="1" applyFill="1" applyBorder="1" applyAlignment="1">
      <alignment horizontal="center" vertical="top" wrapText="1"/>
    </xf>
    <xf numFmtId="3" fontId="53" fillId="4" borderId="20" xfId="6" applyNumberFormat="1" applyFont="1" applyFill="1" applyBorder="1" applyAlignment="1">
      <alignment horizontal="center" wrapText="1"/>
    </xf>
    <xf numFmtId="3" fontId="52" fillId="9" borderId="26" xfId="6" applyNumberFormat="1" applyFont="1" applyFill="1" applyBorder="1" applyAlignment="1">
      <alignment horizontal="right" wrapText="1"/>
    </xf>
    <xf numFmtId="169" fontId="53" fillId="4" borderId="20" xfId="6" applyNumberFormat="1" applyFont="1" applyFill="1" applyBorder="1" applyAlignment="1">
      <alignment horizontal="center" wrapText="1"/>
    </xf>
    <xf numFmtId="0" fontId="60" fillId="9" borderId="0" xfId="6" applyFont="1" applyFill="1" applyBorder="1" applyAlignment="1">
      <alignment horizontal="left"/>
    </xf>
    <xf numFmtId="0" fontId="51" fillId="9" borderId="31" xfId="6" applyFont="1" applyFill="1" applyBorder="1" applyAlignment="1">
      <alignment horizontal="left" wrapText="1"/>
    </xf>
    <xf numFmtId="0" fontId="57" fillId="9" borderId="31" xfId="6" applyFont="1" applyFill="1" applyBorder="1" applyAlignment="1">
      <alignment horizontal="right" vertical="center" wrapText="1"/>
    </xf>
    <xf numFmtId="0" fontId="57" fillId="9" borderId="31" xfId="6" applyFont="1" applyFill="1" applyBorder="1" applyAlignment="1">
      <alignment horizontal="right" wrapText="1"/>
    </xf>
    <xf numFmtId="0" fontId="57" fillId="9" borderId="40" xfId="6" applyFont="1" applyFill="1" applyBorder="1" applyAlignment="1">
      <alignment horizontal="right" wrapText="1"/>
    </xf>
    <xf numFmtId="0" fontId="52" fillId="9" borderId="40" xfId="6" applyFont="1" applyFill="1" applyBorder="1" applyAlignment="1">
      <alignment horizontal="left" wrapText="1"/>
    </xf>
    <xf numFmtId="3" fontId="52" fillId="9" borderId="40" xfId="6" applyNumberFormat="1" applyFont="1" applyFill="1" applyBorder="1" applyAlignment="1">
      <alignment horizontal="right" wrapText="1"/>
    </xf>
    <xf numFmtId="0" fontId="52" fillId="9" borderId="40" xfId="6" applyFont="1" applyFill="1" applyBorder="1" applyAlignment="1">
      <alignment horizontal="right" wrapText="1"/>
    </xf>
    <xf numFmtId="0" fontId="52" fillId="9" borderId="41" xfId="6" applyFont="1" applyFill="1" applyBorder="1" applyAlignment="1">
      <alignment horizontal="left" wrapText="1"/>
    </xf>
    <xf numFmtId="3" fontId="52" fillId="9" borderId="41" xfId="6" applyNumberFormat="1" applyFont="1" applyFill="1" applyBorder="1" applyAlignment="1">
      <alignment horizontal="right" wrapText="1"/>
    </xf>
    <xf numFmtId="0" fontId="61" fillId="9" borderId="0" xfId="6" applyFont="1" applyFill="1" applyBorder="1" applyAlignment="1">
      <alignment horizontal="left"/>
    </xf>
    <xf numFmtId="0" fontId="55" fillId="9" borderId="0" xfId="6" applyFont="1" applyFill="1" applyBorder="1" applyAlignment="1">
      <alignment horizontal="left"/>
    </xf>
    <xf numFmtId="169" fontId="52" fillId="9" borderId="41" xfId="6" applyNumberFormat="1" applyFont="1" applyFill="1" applyBorder="1" applyAlignment="1">
      <alignment horizontal="right" wrapText="1"/>
    </xf>
    <xf numFmtId="169" fontId="52" fillId="9" borderId="40" xfId="6" applyNumberFormat="1" applyFont="1" applyFill="1" applyBorder="1" applyAlignment="1">
      <alignment horizontal="right" wrapText="1"/>
    </xf>
    <xf numFmtId="0" fontId="13" fillId="2" borderId="0" xfId="3" applyFont="1" applyFill="1" applyBorder="1"/>
    <xf numFmtId="10" fontId="15" fillId="2" borderId="0" xfId="3" applyNumberFormat="1" applyFont="1" applyFill="1" applyBorder="1" applyAlignment="1" applyProtection="1">
      <alignment horizontal="center"/>
    </xf>
    <xf numFmtId="0" fontId="22" fillId="2" borderId="7" xfId="3" applyFont="1" applyFill="1" applyBorder="1" applyAlignment="1">
      <alignment horizontal="left" wrapText="1"/>
    </xf>
    <xf numFmtId="0" fontId="12" fillId="2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 applyProtection="1">
      <alignment horizontal="center"/>
    </xf>
    <xf numFmtId="0" fontId="22" fillId="2" borderId="12" xfId="3" applyFont="1" applyFill="1" applyBorder="1" applyAlignment="1">
      <alignment horizontal="left" wrapText="1"/>
    </xf>
    <xf numFmtId="0" fontId="32" fillId="2" borderId="14" xfId="3" applyFont="1" applyFill="1" applyBorder="1" applyAlignment="1">
      <alignment horizontal="center" vertical="center"/>
    </xf>
    <xf numFmtId="0" fontId="32" fillId="2" borderId="15" xfId="3" applyFont="1" applyFill="1" applyBorder="1" applyAlignment="1">
      <alignment horizontal="center" vertical="center"/>
    </xf>
    <xf numFmtId="0" fontId="32" fillId="2" borderId="16" xfId="3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center" vertical="center"/>
    </xf>
    <xf numFmtId="0" fontId="44" fillId="2" borderId="12" xfId="3" applyFont="1" applyFill="1" applyBorder="1" applyAlignment="1">
      <alignment horizontal="left" wrapText="1"/>
    </xf>
    <xf numFmtId="0" fontId="29" fillId="2" borderId="0" xfId="3" applyFont="1" applyFill="1" applyBorder="1" applyAlignment="1">
      <alignment horizontal="center" vertical="center"/>
    </xf>
    <xf numFmtId="0" fontId="52" fillId="11" borderId="32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center" wrapText="1"/>
    </xf>
    <xf numFmtId="0" fontId="52" fillId="9" borderId="33" xfId="6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left" wrapText="1"/>
    </xf>
    <xf numFmtId="3" fontId="56" fillId="10" borderId="30" xfId="6" applyNumberFormat="1" applyFont="1" applyFill="1" applyBorder="1" applyAlignment="1">
      <alignment horizontal="left" wrapText="1"/>
    </xf>
    <xf numFmtId="169" fontId="56" fillId="10" borderId="30" xfId="6" applyNumberFormat="1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/>
    </xf>
    <xf numFmtId="170" fontId="57" fillId="10" borderId="30" xfId="6" applyNumberFormat="1" applyFont="1" applyFill="1" applyBorder="1" applyAlignment="1">
      <alignment horizontal="center" wrapText="1"/>
    </xf>
    <xf numFmtId="169" fontId="57" fillId="10" borderId="30" xfId="6" applyNumberFormat="1" applyFont="1" applyFill="1" applyBorder="1" applyAlignment="1">
      <alignment horizontal="center" wrapText="1"/>
    </xf>
    <xf numFmtId="170" fontId="57" fillId="10" borderId="34" xfId="6" applyNumberFormat="1" applyFont="1" applyFill="1" applyBorder="1" applyAlignment="1">
      <alignment horizontal="center" wrapText="1"/>
    </xf>
    <xf numFmtId="169" fontId="57" fillId="10" borderId="34" xfId="6" applyNumberFormat="1" applyFont="1" applyFill="1" applyBorder="1" applyAlignment="1">
      <alignment horizontal="center" wrapText="1"/>
    </xf>
    <xf numFmtId="0" fontId="59" fillId="9" borderId="31" xfId="6" applyFont="1" applyFill="1" applyBorder="1" applyAlignment="1">
      <alignment horizontal="left" wrapText="1"/>
    </xf>
    <xf numFmtId="3" fontId="59" fillId="9" borderId="31" xfId="6" applyNumberFormat="1" applyFont="1" applyFill="1" applyBorder="1" applyAlignment="1">
      <alignment horizontal="left" wrapText="1"/>
    </xf>
    <xf numFmtId="169" fontId="59" fillId="9" borderId="31" xfId="6" applyNumberFormat="1" applyFont="1" applyFill="1" applyBorder="1" applyAlignment="1">
      <alignment horizontal="left" wrapText="1"/>
    </xf>
    <xf numFmtId="3" fontId="57" fillId="10" borderId="30" xfId="6" applyNumberFormat="1" applyFont="1" applyFill="1" applyBorder="1" applyAlignment="1">
      <alignment horizontal="center" wrapText="1"/>
    </xf>
    <xf numFmtId="3" fontId="57" fillId="10" borderId="34" xfId="6" applyNumberFormat="1" applyFont="1" applyFill="1" applyBorder="1" applyAlignment="1">
      <alignment horizontal="center" wrapText="1"/>
    </xf>
    <xf numFmtId="0" fontId="57" fillId="10" borderId="30" xfId="6" applyFont="1" applyFill="1" applyBorder="1" applyAlignment="1">
      <alignment horizontal="center" wrapText="1"/>
    </xf>
    <xf numFmtId="0" fontId="57" fillId="10" borderId="34" xfId="6" applyFont="1" applyFill="1" applyBorder="1" applyAlignment="1">
      <alignment horizontal="center" wrapText="1"/>
    </xf>
    <xf numFmtId="0" fontId="60" fillId="9" borderId="31" xfId="6" applyFont="1" applyFill="1" applyBorder="1" applyAlignment="1">
      <alignment horizontal="left" wrapText="1"/>
    </xf>
    <xf numFmtId="169" fontId="60" fillId="9" borderId="31" xfId="6" applyNumberFormat="1" applyFont="1" applyFill="1" applyBorder="1" applyAlignment="1">
      <alignment horizontal="left" wrapText="1"/>
    </xf>
    <xf numFmtId="0" fontId="56" fillId="10" borderId="40" xfId="6" applyFont="1" applyFill="1" applyBorder="1" applyAlignment="1">
      <alignment horizontal="left" wrapText="1"/>
    </xf>
    <xf numFmtId="0" fontId="51" fillId="9" borderId="31" xfId="6" applyFont="1" applyFill="1" applyBorder="1" applyAlignment="1">
      <alignment horizontal="left" wrapText="1"/>
    </xf>
    <xf numFmtId="0" fontId="55" fillId="9" borderId="31" xfId="6" applyFont="1" applyFill="1" applyBorder="1" applyAlignment="1">
      <alignment horizontal="left" vertical="top" wrapText="1"/>
    </xf>
    <xf numFmtId="0" fontId="47" fillId="2" borderId="12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/>
    <cellStyle name="Normal 3" xfId="6"/>
    <cellStyle name="Normal 6 2" xfId="4"/>
    <cellStyle name="Normal 7" xfId="5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EA-4DC2-B8A6-C93E63546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3FA7563-4347-4B43-B9DA-C2B149688B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8AD-4673-AD2B-710CB81BAF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D399AEA-6E0B-4F58-B396-0CF86E9FAB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AD-4673-AD2B-710CB81BAFF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A17E16D8-605D-4442-B127-F425E17B0B31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AD-4673-AD2B-710CB81BAFFE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D02AF8EE-6280-43E9-B13E-D4CBB147D5AA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AD-4673-AD2B-710CB81BAF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A9C30D-868F-48E7-B2D4-D520AAB6A5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06-4870-B70F-180D5344180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29 years
and under</c:v>
                </c:pt>
                <c:pt idx="1">
                  <c:v>30-39
years old</c:v>
                </c:pt>
                <c:pt idx="2">
                  <c:v>40-49
years old</c:v>
                </c:pt>
                <c:pt idx="3">
                  <c:v>50-59
years old</c:v>
                </c:pt>
                <c:pt idx="4">
                  <c:v>60 years
or older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5"/>
                <c:pt idx="0">
                  <c:v>0.01</c:v>
                </c:pt>
                <c:pt idx="1">
                  <c:v>0.21</c:v>
                </c:pt>
                <c:pt idx="2">
                  <c:v>0.39</c:v>
                </c:pt>
                <c:pt idx="3">
                  <c:v>0.28000000000000003</c:v>
                </c:pt>
                <c:pt idx="4">
                  <c:v>0.11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1%</c:v>
                  </c:pt>
                  <c:pt idx="1">
                    <c:v>21%</c:v>
                  </c:pt>
                  <c:pt idx="2">
                    <c:v>39%</c:v>
                  </c:pt>
                  <c:pt idx="3">
                    <c:v>28%</c:v>
                  </c:pt>
                  <c:pt idx="4">
                    <c:v>11%</c:v>
                  </c:pt>
                  <c:pt idx="5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AD-4673-AD2B-710CB81B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36F6BD-3B14-488B-9522-3B351DE19C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291-44E1-8368-9C984712A8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08A1289-23FB-4121-966A-A28D4A3DF5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291-44E1-8368-9C984712A8C3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C8EF7D62-A5EB-49F5-AF7D-8B7F4267400A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91-44E1-8368-9C984712A8C3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55534088-F379-43C7-93C4-DFFABCD64CC6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91-44E1-8368-9C984712A8C3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B42BC827-D806-421D-9BAF-9F1E55C65967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91-44E1-8368-9C984712A8C3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5A91BEEC-F858-4022-8C73-FAA3FCF03EF8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291-44E1-8368-9C984712A8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046D9F8-7380-4F3F-9C8E-C15B9FE870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291-44E1-8368-9C984712A8C3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14
years</c:v>
                </c:pt>
                <c:pt idx="5">
                  <c:v>15 to 20
years</c:v>
                </c:pt>
                <c:pt idx="6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</c:v>
                </c:pt>
                <c:pt idx="1">
                  <c:v>0.11</c:v>
                </c:pt>
                <c:pt idx="2">
                  <c:v>0.15</c:v>
                </c:pt>
                <c:pt idx="3">
                  <c:v>0.23</c:v>
                </c:pt>
                <c:pt idx="4">
                  <c:v>0.12</c:v>
                </c:pt>
                <c:pt idx="5">
                  <c:v>0.2</c:v>
                </c:pt>
                <c:pt idx="6">
                  <c:v>0.18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0%</c:v>
                  </c:pt>
                  <c:pt idx="1">
                    <c:v>11%</c:v>
                  </c:pt>
                  <c:pt idx="2">
                    <c:v>15%</c:v>
                  </c:pt>
                  <c:pt idx="3">
                    <c:v>23%</c:v>
                  </c:pt>
                  <c:pt idx="4">
                    <c:v>12%</c:v>
                  </c:pt>
                  <c:pt idx="5">
                    <c:v>20%</c:v>
                  </c:pt>
                  <c:pt idx="6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291-44E1-8368-9C984712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8282-4AF2-817B-9DC318F8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-13</c:v>
                </c:pt>
                <c:pt idx="1">
                  <c:v>-9</c:v>
                </c:pt>
                <c:pt idx="2">
                  <c:v>-7</c:v>
                </c:pt>
                <c:pt idx="3">
                  <c:v>-6</c:v>
                </c:pt>
                <c:pt idx="4">
                  <c:v>-6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CB-415F-BD21-9FE7CBF6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96359"/>
          <a:ext cx="3716484" cy="254213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32" y="2016166"/>
          <a:ext cx="3716484" cy="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36" y="1389917"/>
          <a:ext cx="3716484" cy="243956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71" y="1702044"/>
          <a:ext cx="3716484" cy="2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98" y="2547571"/>
          <a:ext cx="3716484" cy="485715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7" name="Group 6"/>
        <xdr:cNvGrpSpPr/>
      </xdr:nvGrpSpPr>
      <xdr:grpSpPr>
        <a:xfrm>
          <a:off x="491542" y="1387587"/>
          <a:ext cx="3715408" cy="1944574"/>
          <a:chOff x="509723" y="1383274"/>
          <a:chExt cx="3713210" cy="1954916"/>
        </a:xfrm>
      </xdr:grpSpPr>
      <xdr:sp macro="" textlink="$V$3">
        <xdr:nvSpPr>
          <xdr:cNvPr id="8" name="TextBox 7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3,222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9" name="TextBox 8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75.5%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10" name="TextBox 9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11" name="TextBox 10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4,268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16" name="TextBox 15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22 - July 3, 2019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18" name="Rounded Rectangle 17"/>
        <xdr:cNvSpPr/>
      </xdr:nvSpPr>
      <xdr:spPr>
        <a:xfrm>
          <a:off x="509837" y="4514349"/>
          <a:ext cx="3726974" cy="2438400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5744225"/>
          <a:ext cx="1071426" cy="1008790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533" y="5744225"/>
          <a:ext cx="1074356" cy="1009523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761" y="5744225"/>
          <a:ext cx="1071426" cy="1009523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4886325"/>
          <a:ext cx="3435520" cy="686077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/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123825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/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/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/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/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/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Q35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/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2478</xdr:colOff>
      <xdr:row>0</xdr:row>
      <xdr:rowOff>177485</xdr:rowOff>
    </xdr:from>
    <xdr:to>
      <xdr:col>17</xdr:col>
      <xdr:colOff>175717</xdr:colOff>
      <xdr:row>6</xdr:row>
      <xdr:rowOff>3061</xdr:rowOff>
    </xdr:to>
    <xdr:grpSp>
      <xdr:nvGrpSpPr>
        <xdr:cNvPr id="35" name="Group 34"/>
        <xdr:cNvGrpSpPr/>
      </xdr:nvGrpSpPr>
      <xdr:grpSpPr>
        <a:xfrm>
          <a:off x="202503" y="177485"/>
          <a:ext cx="10022089" cy="1006676"/>
          <a:chOff x="202503" y="206060"/>
          <a:chExt cx="10022089" cy="1006676"/>
        </a:xfrm>
      </xdr:grpSpPr>
      <xdr:pic>
        <xdr:nvPicPr>
          <xdr:cNvPr id="36" name="Picture 35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37" name="TextBox 36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/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Securities and Exchange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/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66675</xdr:rowOff>
        </xdr:from>
        <xdr:to>
          <xdr:col>17</xdr:col>
          <xdr:colOff>9525</xdr:colOff>
          <xdr:row>23</xdr:row>
          <xdr:rowOff>85725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/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/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/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/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/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/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the last six months, my supervisor has talked with me about my performance.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/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Employees are protected from health and safety hazards on the job.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/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/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/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/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8" name="Group 57"/>
        <xdr:cNvGrpSpPr/>
      </xdr:nvGrpSpPr>
      <xdr:grpSpPr>
        <a:xfrm>
          <a:off x="466005" y="3438521"/>
          <a:ext cx="1848123" cy="945273"/>
          <a:chOff x="376391" y="3619120"/>
          <a:chExt cx="1845167" cy="952880"/>
        </a:xfrm>
      </xdr:grpSpPr>
      <xdr:pic>
        <xdr:nvPicPr>
          <xdr:cNvPr id="59" name="Picture 58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60" name="TextBox 5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61" name="TextBox 6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50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62" name="Group 61"/>
        <xdr:cNvGrpSpPr/>
      </xdr:nvGrpSpPr>
      <xdr:grpSpPr>
        <a:xfrm>
          <a:off x="2448659" y="3448046"/>
          <a:ext cx="1844890" cy="946228"/>
          <a:chOff x="2447194" y="3450977"/>
          <a:chExt cx="1847088" cy="941832"/>
        </a:xfrm>
      </xdr:grpSpPr>
      <xdr:pic>
        <xdr:nvPicPr>
          <xdr:cNvPr id="63" name="Picture 62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64" name="Group 63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65" name="TextBox 6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66" name="TextBox 65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4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67" name="TextBox 66"/>
        <xdr:cNvSpPr txBox="1"/>
      </xdr:nvSpPr>
      <xdr:spPr>
        <a:xfrm>
          <a:off x="524583" y="4535720"/>
          <a:ext cx="2346099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68" name="Group 67"/>
        <xdr:cNvGrpSpPr/>
      </xdr:nvGrpSpPr>
      <xdr:grpSpPr>
        <a:xfrm>
          <a:off x="659496" y="4881812"/>
          <a:ext cx="3436631" cy="673838"/>
          <a:chOff x="1660696" y="4670648"/>
          <a:chExt cx="3440743" cy="679471"/>
        </a:xfrm>
      </xdr:grpSpPr>
      <xdr:sp macro="" textlink="$K$43">
        <xdr:nvSpPr>
          <xdr:cNvPr id="69" name="TextBox 68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2019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0" name="TextBox 69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76%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71" name="Group 70"/>
        <xdr:cNvGrpSpPr/>
      </xdr:nvGrpSpPr>
      <xdr:grpSpPr>
        <a:xfrm>
          <a:off x="644843" y="5708785"/>
          <a:ext cx="3439292" cy="1075551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3" name="TextBox 72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4" name="TextBox 73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75" name="TextBox 74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83%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77" name="TextBox 76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/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/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/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15%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/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/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20%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/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/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/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/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/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/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/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44%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857250</xdr:colOff>
          <xdr:row>19</xdr:row>
          <xdr:rowOff>95250</xdr:rowOff>
        </xdr:from>
        <xdr:to>
          <xdr:col>11</xdr:col>
          <xdr:colOff>361950</xdr:colOff>
          <xdr:row>22</xdr:row>
          <xdr:rowOff>133350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12003</xdr:colOff>
      <xdr:row>1</xdr:row>
      <xdr:rowOff>6035</xdr:rowOff>
    </xdr:from>
    <xdr:to>
      <xdr:col>18</xdr:col>
      <xdr:colOff>4267</xdr:colOff>
      <xdr:row>6</xdr:row>
      <xdr:rowOff>12586</xdr:rowOff>
    </xdr:to>
    <xdr:grpSp>
      <xdr:nvGrpSpPr>
        <xdr:cNvPr id="22" name="Group 21"/>
        <xdr:cNvGrpSpPr/>
      </xdr:nvGrpSpPr>
      <xdr:grpSpPr>
        <a:xfrm>
          <a:off x="212028" y="206060"/>
          <a:ext cx="10022089" cy="1006676"/>
          <a:chOff x="202503" y="206060"/>
          <a:chExt cx="10022089" cy="1006676"/>
        </a:xfrm>
      </xdr:grpSpPr>
      <xdr:pic>
        <xdr:nvPicPr>
          <xdr:cNvPr id="23" name="Picture 22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24" name="TextBox 23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/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Securities and Exchange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/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/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/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/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56%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/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/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/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/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/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/>
        <xdr:cNvGrpSpPr/>
      </xdr:nvGrpSpPr>
      <xdr:grpSpPr>
        <a:xfrm>
          <a:off x="6100741" y="4195763"/>
          <a:ext cx="1787453" cy="2720573"/>
          <a:chOff x="6167441" y="1201916"/>
          <a:chExt cx="1791130" cy="2643467"/>
        </a:xfrm>
      </xdr:grpSpPr>
      <xdr:sp macro="" textlink="$AE$21">
        <xdr:nvSpPr>
          <xdr:cNvPr id="6" name="TextBox 5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77%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55%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41%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2018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18%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/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/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/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/>
        <xdr:cNvGrpSpPr/>
      </xdr:nvGrpSpPr>
      <xdr:grpSpPr>
        <a:xfrm>
          <a:off x="6106550" y="1214338"/>
          <a:ext cx="1787453" cy="2706006"/>
          <a:chOff x="6167441" y="1201916"/>
          <a:chExt cx="1791130" cy="2643467"/>
        </a:xfrm>
      </xdr:grpSpPr>
      <xdr:sp macro="" textlink="$AE$16">
        <xdr:nvSpPr>
          <xdr:cNvPr id="53" name="TextBox 52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83%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/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2018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79%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/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/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12003</xdr:colOff>
      <xdr:row>0</xdr:row>
      <xdr:rowOff>196535</xdr:rowOff>
    </xdr:from>
    <xdr:to>
      <xdr:col>18</xdr:col>
      <xdr:colOff>4267</xdr:colOff>
      <xdr:row>6</xdr:row>
      <xdr:rowOff>3061</xdr:rowOff>
    </xdr:to>
    <xdr:grpSp>
      <xdr:nvGrpSpPr>
        <xdr:cNvPr id="98" name="Group 97"/>
        <xdr:cNvGrpSpPr/>
      </xdr:nvGrpSpPr>
      <xdr:grpSpPr>
        <a:xfrm>
          <a:off x="212028" y="196535"/>
          <a:ext cx="10022089" cy="1006676"/>
          <a:chOff x="202503" y="206060"/>
          <a:chExt cx="10022089" cy="1006676"/>
        </a:xfrm>
      </xdr:grpSpPr>
      <xdr:pic>
        <xdr:nvPicPr>
          <xdr:cNvPr id="99" name="Picture 9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100" name="TextBox 99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/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Securities and Exchange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/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/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/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/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/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/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/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/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/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 has prepared employees for potential security threats.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/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/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7</xdr:row>
          <xdr:rowOff>57150</xdr:rowOff>
        </xdr:from>
        <xdr:to>
          <xdr:col>5</xdr:col>
          <xdr:colOff>666750</xdr:colOff>
          <xdr:row>8</xdr:row>
          <xdr:rowOff>85725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/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24</xdr:row>
          <xdr:rowOff>0</xdr:rowOff>
        </xdr:from>
        <xdr:to>
          <xdr:col>5</xdr:col>
          <xdr:colOff>666750</xdr:colOff>
          <xdr:row>25</xdr:row>
          <xdr:rowOff>85725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/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/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/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/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/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Awards in my work unit depend on how well employees perform their jobs.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/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are recognized for providing high quality products and services.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/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Q70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/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/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2018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2018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 increased since 2018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/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2018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/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/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/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X220"/>
  <sheetViews>
    <sheetView showGridLines="0" showRowColHeaders="0" tabSelected="1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2" customWidth="1"/>
    <col min="2" max="2" width="1.7109375" style="2" customWidth="1"/>
    <col min="3" max="3" width="3" style="2" customWidth="1"/>
    <col min="4" max="4" width="8.85546875" style="2"/>
    <col min="5" max="5" width="11.140625" style="2" customWidth="1"/>
    <col min="6" max="6" width="11.42578125" style="2" customWidth="1"/>
    <col min="7" max="7" width="12" style="2" customWidth="1"/>
    <col min="8" max="8" width="7.85546875" style="2" customWidth="1"/>
    <col min="9" max="9" width="9.140625" style="2" customWidth="1"/>
    <col min="10" max="10" width="16.42578125" style="2" customWidth="1"/>
    <col min="11" max="11" width="9.42578125" style="2" customWidth="1"/>
    <col min="12" max="12" width="12" style="2" customWidth="1"/>
    <col min="13" max="13" width="7.85546875" style="2" customWidth="1"/>
    <col min="14" max="16" width="8.85546875" style="2"/>
    <col min="17" max="17" width="10.28515625" style="2" customWidth="1"/>
    <col min="18" max="19" width="2.7109375" style="2" customWidth="1"/>
    <col min="20" max="37" width="2.7109375" style="4" customWidth="1"/>
    <col min="38" max="38" width="2.7109375" style="6" customWidth="1"/>
    <col min="39" max="39" width="2.7109375" style="5" customWidth="1"/>
    <col min="40" max="44" width="2.7109375" style="6" customWidth="1"/>
    <col min="45" max="46" width="2.5703125" style="6" customWidth="1"/>
    <col min="47" max="56" width="2.7109375" style="6" customWidth="1"/>
    <col min="57" max="60" width="2.7109375" style="46" customWidth="1"/>
    <col min="61" max="62" width="2.85546875" style="46" customWidth="1"/>
    <col min="63" max="71" width="2.85546875" style="2" customWidth="1"/>
    <col min="72" max="76" width="8.85546875" style="2" hidden="1" customWidth="1"/>
    <col min="77" max="77" width="0" style="2" hidden="1" customWidth="1"/>
    <col min="78" max="16384" width="8.85546875" style="2"/>
  </cols>
  <sheetData>
    <row r="1" spans="2:53" ht="15.75" customHeight="1" thickBot="1" x14ac:dyDescent="0.25">
      <c r="S1" s="3"/>
      <c r="X1" s="3"/>
      <c r="Y1" s="3"/>
      <c r="Z1" s="3"/>
      <c r="AA1" s="3"/>
      <c r="AF1" s="3"/>
      <c r="AG1" s="3"/>
      <c r="AH1" s="3"/>
      <c r="AI1" s="3"/>
      <c r="AJ1" s="3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3"/>
      <c r="T2" s="139" t="s">
        <v>0</v>
      </c>
      <c r="U2" s="139" t="s">
        <v>1</v>
      </c>
      <c r="V2" s="139" t="s">
        <v>2</v>
      </c>
      <c r="W2" s="139" t="s">
        <v>3</v>
      </c>
      <c r="X2" s="139" t="s">
        <v>4</v>
      </c>
      <c r="Y2" s="139" t="s">
        <v>5</v>
      </c>
      <c r="Z2" s="139" t="s">
        <v>6</v>
      </c>
      <c r="AA2" s="139" t="s">
        <v>7</v>
      </c>
      <c r="AB2" s="139" t="s">
        <v>8</v>
      </c>
      <c r="AC2" s="139" t="s">
        <v>9</v>
      </c>
      <c r="AD2" s="139" t="s">
        <v>10</v>
      </c>
      <c r="AE2" s="139" t="s">
        <v>11</v>
      </c>
      <c r="AF2" s="3"/>
      <c r="AG2" s="3"/>
      <c r="AH2" s="3"/>
      <c r="AI2" s="3"/>
      <c r="AJ2" s="3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1.75" customHeight="1" x14ac:dyDescent="0.4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4"/>
      <c r="S3" s="3"/>
      <c r="T3" s="15" t="s">
        <v>181</v>
      </c>
      <c r="U3" s="3" t="s">
        <v>182</v>
      </c>
      <c r="V3" s="16">
        <v>3222</v>
      </c>
      <c r="W3" s="16">
        <v>4268</v>
      </c>
      <c r="X3" s="17">
        <v>0.755</v>
      </c>
      <c r="Y3" s="3">
        <v>50</v>
      </c>
      <c r="Z3" s="3">
        <v>4</v>
      </c>
      <c r="AA3" s="18">
        <v>0.76</v>
      </c>
      <c r="AB3" s="18">
        <v>0.67</v>
      </c>
      <c r="AC3" s="18">
        <v>0.83</v>
      </c>
      <c r="AD3" s="18">
        <v>0.78</v>
      </c>
      <c r="AE3" s="3" t="s">
        <v>183</v>
      </c>
      <c r="AF3" s="3"/>
      <c r="AG3" s="3"/>
      <c r="AH3" s="3"/>
      <c r="AI3" s="3"/>
      <c r="AJ3" s="3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5" customHeight="1" x14ac:dyDescent="0.2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4"/>
      <c r="S4" s="3"/>
      <c r="T4" s="139" t="s">
        <v>12</v>
      </c>
      <c r="U4" s="139" t="s">
        <v>13</v>
      </c>
      <c r="V4" s="139" t="s">
        <v>12</v>
      </c>
      <c r="W4" s="139" t="s">
        <v>13</v>
      </c>
      <c r="X4" s="139" t="s">
        <v>12</v>
      </c>
      <c r="Y4" s="139" t="s">
        <v>13</v>
      </c>
      <c r="Z4" s="139" t="s">
        <v>12</v>
      </c>
      <c r="AA4" s="139" t="s">
        <v>13</v>
      </c>
      <c r="AB4" s="139" t="s">
        <v>12</v>
      </c>
      <c r="AC4" s="139" t="s">
        <v>13</v>
      </c>
      <c r="AD4" s="139" t="s">
        <v>12</v>
      </c>
      <c r="AE4" s="139" t="s">
        <v>13</v>
      </c>
      <c r="AF4" s="3"/>
      <c r="AG4" s="3"/>
      <c r="AH4" s="3"/>
      <c r="AI4" s="3"/>
      <c r="AJ4" s="3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x14ac:dyDescent="0.2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4"/>
      <c r="S5" s="3"/>
      <c r="T5" s="3">
        <v>7</v>
      </c>
      <c r="U5" s="18">
        <v>0.98</v>
      </c>
      <c r="V5" s="3">
        <v>33</v>
      </c>
      <c r="W5" s="18">
        <v>0.18</v>
      </c>
      <c r="X5" s="3">
        <v>33</v>
      </c>
      <c r="Y5" s="18">
        <v>0.59</v>
      </c>
      <c r="Z5" s="3">
        <v>7</v>
      </c>
      <c r="AA5" s="18">
        <v>0.01</v>
      </c>
      <c r="AB5" s="3">
        <v>7</v>
      </c>
      <c r="AC5" s="18">
        <v>0.73</v>
      </c>
      <c r="AD5" s="3">
        <v>33</v>
      </c>
      <c r="AE5" s="18">
        <v>0.32</v>
      </c>
      <c r="AF5" s="3"/>
      <c r="AG5" s="3"/>
      <c r="AH5" s="3"/>
      <c r="AI5" s="3"/>
      <c r="AJ5" s="3"/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x14ac:dyDescent="0.2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14"/>
      <c r="S6" s="3"/>
      <c r="T6" s="3">
        <v>42</v>
      </c>
      <c r="U6" s="18">
        <v>0.92</v>
      </c>
      <c r="V6" s="3">
        <v>24</v>
      </c>
      <c r="W6" s="18">
        <v>0.34</v>
      </c>
      <c r="X6" s="3">
        <v>24</v>
      </c>
      <c r="Y6" s="18">
        <v>0.4</v>
      </c>
      <c r="Z6" s="3">
        <v>8</v>
      </c>
      <c r="AA6" s="18">
        <v>0.01</v>
      </c>
      <c r="AB6" s="3">
        <v>42</v>
      </c>
      <c r="AC6" s="18">
        <v>0.63</v>
      </c>
      <c r="AD6" s="3">
        <v>24</v>
      </c>
      <c r="AE6" s="18">
        <v>0.17</v>
      </c>
      <c r="AF6" s="3"/>
      <c r="AG6" s="3"/>
      <c r="AH6" s="3"/>
      <c r="AI6" s="3"/>
      <c r="AJ6" s="3"/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75" x14ac:dyDescent="0.2">
      <c r="B7" s="10"/>
      <c r="C7" s="12"/>
      <c r="D7" s="20"/>
      <c r="E7" s="20"/>
      <c r="F7" s="21"/>
      <c r="G7" s="21"/>
      <c r="H7" s="203"/>
      <c r="I7" s="203"/>
      <c r="J7" s="12"/>
      <c r="K7" s="12"/>
      <c r="L7" s="12"/>
      <c r="M7" s="12"/>
      <c r="N7" s="12"/>
      <c r="O7" s="12"/>
      <c r="P7" s="12"/>
      <c r="Q7" s="12"/>
      <c r="R7" s="14"/>
      <c r="S7" s="3"/>
      <c r="T7" s="3">
        <v>50</v>
      </c>
      <c r="U7" s="18">
        <v>0.92</v>
      </c>
      <c r="V7" s="3">
        <v>23</v>
      </c>
      <c r="W7" s="18">
        <v>0.35</v>
      </c>
      <c r="X7" s="3">
        <v>23</v>
      </c>
      <c r="Y7" s="18">
        <v>0.36</v>
      </c>
      <c r="Z7" s="3">
        <v>28</v>
      </c>
      <c r="AA7" s="18">
        <v>0.02</v>
      </c>
      <c r="AB7" s="3">
        <v>49</v>
      </c>
      <c r="AC7" s="18">
        <v>0.61</v>
      </c>
      <c r="AD7" s="3">
        <v>23</v>
      </c>
      <c r="AE7" s="18">
        <v>0.17</v>
      </c>
      <c r="AF7" s="3"/>
      <c r="AG7" s="3"/>
      <c r="AH7" s="3"/>
      <c r="AI7" s="3"/>
      <c r="AJ7" s="3"/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25">
      <c r="B8" s="10"/>
      <c r="C8" s="12"/>
      <c r="D8" s="22"/>
      <c r="E8" s="23"/>
      <c r="F8" s="24"/>
      <c r="G8" s="25"/>
      <c r="H8" s="204"/>
      <c r="I8" s="204"/>
      <c r="J8" s="12"/>
      <c r="K8" s="12"/>
      <c r="L8" s="12"/>
      <c r="M8" s="12"/>
      <c r="N8" s="12"/>
      <c r="O8" s="12"/>
      <c r="P8" s="12"/>
      <c r="Q8" s="12"/>
      <c r="R8" s="14"/>
      <c r="S8" s="3"/>
      <c r="T8" s="3">
        <v>28</v>
      </c>
      <c r="U8" s="18">
        <v>0.92</v>
      </c>
      <c r="V8" s="3">
        <v>67</v>
      </c>
      <c r="W8" s="18">
        <v>0.38</v>
      </c>
      <c r="X8" s="3">
        <v>67</v>
      </c>
      <c r="Y8" s="18">
        <v>0.35</v>
      </c>
      <c r="Z8" s="3">
        <v>35</v>
      </c>
      <c r="AA8" s="18">
        <v>0.02</v>
      </c>
      <c r="AB8" s="3">
        <v>28</v>
      </c>
      <c r="AC8" s="18">
        <v>0.59</v>
      </c>
      <c r="AD8" s="3">
        <v>22</v>
      </c>
      <c r="AE8" s="18">
        <v>0.15</v>
      </c>
      <c r="AF8" s="3"/>
      <c r="AG8" s="3"/>
      <c r="AH8" s="3"/>
      <c r="AI8" s="3"/>
      <c r="AJ8" s="3"/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25">
      <c r="B9" s="10"/>
      <c r="C9" s="12"/>
      <c r="D9" s="22"/>
      <c r="E9" s="23"/>
      <c r="F9" s="26"/>
      <c r="G9" s="25"/>
      <c r="H9" s="204"/>
      <c r="I9" s="204"/>
      <c r="J9" s="12"/>
      <c r="K9" s="12"/>
      <c r="L9" s="12"/>
      <c r="M9" s="12"/>
      <c r="N9" s="12"/>
      <c r="O9" s="12"/>
      <c r="P9" s="12"/>
      <c r="Q9" s="12"/>
      <c r="R9" s="14"/>
      <c r="S9" s="3"/>
      <c r="T9" s="3">
        <v>35</v>
      </c>
      <c r="U9" s="18">
        <v>0.91</v>
      </c>
      <c r="V9" s="3">
        <v>22</v>
      </c>
      <c r="W9" s="18">
        <v>0.45</v>
      </c>
      <c r="X9" s="3">
        <v>22</v>
      </c>
      <c r="Y9" s="18">
        <v>0.28999999999999998</v>
      </c>
      <c r="Z9" s="3">
        <v>13</v>
      </c>
      <c r="AA9" s="18">
        <v>0.03</v>
      </c>
      <c r="AB9" s="3">
        <v>52</v>
      </c>
      <c r="AC9" s="18">
        <v>0.57999999999999996</v>
      </c>
      <c r="AD9" s="3">
        <v>67</v>
      </c>
      <c r="AE9" s="18">
        <v>0.14000000000000001</v>
      </c>
      <c r="AF9" s="3"/>
      <c r="AG9" s="3"/>
      <c r="AH9" s="3"/>
      <c r="AI9" s="27"/>
      <c r="AJ9" s="28"/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25">
      <c r="B10" s="10"/>
      <c r="C10" s="12"/>
      <c r="D10" s="23"/>
      <c r="E10" s="23"/>
      <c r="F10" s="26"/>
      <c r="G10" s="25"/>
      <c r="H10" s="204"/>
      <c r="I10" s="204"/>
      <c r="J10" s="12"/>
      <c r="K10" s="12"/>
      <c r="L10" s="12"/>
      <c r="M10" s="12"/>
      <c r="N10" s="12"/>
      <c r="O10" s="12"/>
      <c r="P10" s="12"/>
      <c r="Q10" s="12"/>
      <c r="R10" s="14"/>
      <c r="S10" s="3"/>
      <c r="AF10" s="3"/>
      <c r="AG10" s="3"/>
      <c r="AH10" s="3"/>
      <c r="AI10" s="27"/>
      <c r="AJ10" s="28"/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25">
      <c r="B11" s="10"/>
      <c r="C11" s="12"/>
      <c r="D11" s="23"/>
      <c r="E11" s="23"/>
      <c r="F11" s="26"/>
      <c r="G11" s="25"/>
      <c r="H11" s="204"/>
      <c r="I11" s="204"/>
      <c r="J11" s="12"/>
      <c r="K11" s="12"/>
      <c r="L11" s="12"/>
      <c r="M11" s="12"/>
      <c r="N11" s="12"/>
      <c r="O11" s="12"/>
      <c r="P11" s="12"/>
      <c r="Q11" s="12"/>
      <c r="R11" s="14"/>
      <c r="S11" s="3"/>
      <c r="T11" s="3"/>
      <c r="U11" s="27"/>
      <c r="V11" s="3"/>
      <c r="W11" s="18"/>
      <c r="X11" s="3"/>
      <c r="Y11" s="18"/>
      <c r="Z11" s="3"/>
      <c r="AA11" s="18"/>
      <c r="AB11" s="3"/>
      <c r="AC11" s="18"/>
      <c r="AD11" s="3"/>
      <c r="AE11" s="18"/>
      <c r="AF11" s="3"/>
      <c r="AG11" s="3"/>
      <c r="AH11" s="3"/>
      <c r="AI11" s="27"/>
      <c r="AJ11" s="28"/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25">
      <c r="B12" s="10"/>
      <c r="C12" s="12"/>
      <c r="D12" s="23"/>
      <c r="E12" s="23"/>
      <c r="F12" s="26"/>
      <c r="G12" s="25"/>
      <c r="H12" s="204"/>
      <c r="I12" s="204"/>
      <c r="J12" s="12"/>
      <c r="K12" s="12"/>
      <c r="L12" s="12"/>
      <c r="M12" s="12"/>
      <c r="N12" s="12"/>
      <c r="O12" s="12"/>
      <c r="P12" s="12"/>
      <c r="Q12" s="12"/>
      <c r="R12" s="14"/>
      <c r="AF12" s="3"/>
      <c r="AG12" s="3"/>
      <c r="AH12" s="3"/>
      <c r="AI12" s="27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25">
      <c r="B13" s="10"/>
      <c r="C13" s="12"/>
      <c r="D13" s="200"/>
      <c r="E13" s="200"/>
      <c r="F13" s="29"/>
      <c r="G13" s="30"/>
      <c r="H13" s="201"/>
      <c r="I13" s="201"/>
      <c r="J13" s="12"/>
      <c r="K13" s="12"/>
      <c r="L13" s="12"/>
      <c r="M13" s="12"/>
      <c r="N13" s="12"/>
      <c r="O13" s="12"/>
      <c r="P13" s="12"/>
      <c r="Q13" s="12"/>
      <c r="R13" s="14"/>
      <c r="AF13" s="3"/>
      <c r="AG13" s="3"/>
      <c r="AH13" s="3"/>
      <c r="AI13" s="27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2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14"/>
      <c r="AF14" s="3"/>
      <c r="AG14" s="27"/>
      <c r="AH14" s="27"/>
      <c r="AI14" s="27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x14ac:dyDescent="0.2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4"/>
      <c r="AF15" s="3"/>
      <c r="AG15" s="27"/>
      <c r="AH15" s="27"/>
      <c r="AI15" s="3"/>
      <c r="AJ15" s="3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2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14"/>
      <c r="S16" s="3"/>
      <c r="AD16" s="3"/>
      <c r="AE16" s="18"/>
      <c r="AF16" s="3"/>
      <c r="AG16" s="27"/>
      <c r="AH16" s="27"/>
      <c r="AI16" s="3"/>
      <c r="AJ16" s="3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25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14"/>
      <c r="S17" s="3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"/>
      <c r="AE17" s="18"/>
      <c r="AF17" s="3"/>
      <c r="AG17" s="27"/>
      <c r="AH17" s="27"/>
      <c r="AI17" s="27"/>
      <c r="AJ17" s="3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25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14"/>
      <c r="S18" s="3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27"/>
      <c r="AE18" s="27"/>
      <c r="AF18" s="3"/>
      <c r="AG18" s="27"/>
      <c r="AH18" s="27"/>
      <c r="AI18" s="3"/>
      <c r="AJ18" s="3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25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14"/>
      <c r="S19" s="3"/>
      <c r="T19" s="39"/>
      <c r="U19" s="39"/>
      <c r="V19" s="39"/>
      <c r="W19" s="39"/>
      <c r="X19" s="39"/>
      <c r="Y19" s="39"/>
      <c r="Z19" s="39"/>
      <c r="AA19" s="27"/>
      <c r="AB19" s="27"/>
      <c r="AC19" s="27"/>
      <c r="AD19" s="27"/>
      <c r="AE19" s="27"/>
      <c r="AF19" s="27"/>
      <c r="AG19" s="3"/>
      <c r="AH19" s="3"/>
      <c r="AI19" s="3"/>
      <c r="AJ19" s="3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25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14"/>
      <c r="S20" s="3"/>
      <c r="T20" s="40"/>
      <c r="U20" s="40"/>
      <c r="V20" s="40"/>
      <c r="W20" s="40"/>
      <c r="X20" s="40"/>
      <c r="Y20" s="40"/>
      <c r="Z20" s="40"/>
      <c r="AA20" s="27"/>
      <c r="AB20" s="27"/>
      <c r="AC20" s="27"/>
      <c r="AD20" s="27"/>
      <c r="AE20" s="27"/>
      <c r="AF20" s="27"/>
      <c r="AG20" s="3"/>
      <c r="AH20" s="3"/>
      <c r="AI20" s="3"/>
      <c r="AJ20" s="3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2">
      <c r="B21" s="10"/>
      <c r="C21" s="12"/>
      <c r="D21" s="12"/>
      <c r="E21" s="12"/>
      <c r="F21" s="37"/>
      <c r="G21" s="38"/>
      <c r="H21" s="12"/>
      <c r="I21" s="12"/>
      <c r="J21" s="41"/>
      <c r="K21" s="37"/>
      <c r="L21" s="38"/>
      <c r="M21" s="12"/>
      <c r="N21" s="12"/>
      <c r="O21" s="12"/>
      <c r="P21" s="12"/>
      <c r="Q21" s="12"/>
      <c r="R21" s="14"/>
      <c r="S21" s="3"/>
      <c r="X21" s="27"/>
      <c r="Y21" s="27"/>
      <c r="Z21" s="27"/>
      <c r="AA21" s="27"/>
      <c r="AB21" s="27"/>
      <c r="AC21" s="27"/>
      <c r="AD21" s="27"/>
      <c r="AE21" s="27"/>
      <c r="AF21" s="27"/>
      <c r="AG21" s="3"/>
      <c r="AH21" s="3"/>
      <c r="AI21" s="3"/>
      <c r="AJ21" s="3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2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14"/>
      <c r="S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2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14"/>
      <c r="S23" s="3"/>
      <c r="V23" s="3"/>
      <c r="W23" s="3"/>
      <c r="X23" s="42"/>
      <c r="Y23" s="42"/>
      <c r="Z23" s="27"/>
      <c r="AA23" s="27"/>
      <c r="AB23" s="27"/>
      <c r="AC23" s="27"/>
      <c r="AD23" s="3"/>
      <c r="AE23" s="3"/>
      <c r="AF23" s="3"/>
      <c r="AG23" s="3"/>
      <c r="AH23" s="3"/>
      <c r="AI23" s="3"/>
      <c r="AJ23" s="3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2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14"/>
      <c r="S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2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1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2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1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ht="15" x14ac:dyDescent="0.25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4"/>
      <c r="S27" s="3"/>
      <c r="T27" s="3"/>
      <c r="U27" s="3"/>
      <c r="V27" s="3"/>
      <c r="W27" s="43"/>
      <c r="X27" s="27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x14ac:dyDescent="0.2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4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7"/>
      <c r="AE28" s="27"/>
      <c r="AF28" s="27"/>
      <c r="AG28" s="27"/>
      <c r="AH28" s="27"/>
      <c r="AI28" s="27"/>
      <c r="AJ28" s="27"/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2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14"/>
      <c r="S29" s="3"/>
      <c r="T29" s="3"/>
      <c r="U29" s="42"/>
      <c r="V29" s="45"/>
      <c r="W29" s="42"/>
      <c r="X29" s="45"/>
      <c r="Y29" s="42"/>
      <c r="Z29" s="45"/>
      <c r="AA29" s="42"/>
      <c r="AB29" s="45"/>
      <c r="AC29" s="42"/>
      <c r="AD29" s="45"/>
      <c r="AE29" s="27"/>
      <c r="AF29" s="27"/>
      <c r="AG29" s="27"/>
      <c r="AH29" s="27"/>
      <c r="AI29" s="27"/>
      <c r="AJ29" s="27"/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2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14"/>
      <c r="S30" s="3"/>
      <c r="T30" s="3"/>
      <c r="U30" s="42"/>
      <c r="V30" s="45"/>
      <c r="W30" s="42"/>
      <c r="X30" s="45"/>
      <c r="Y30" s="42"/>
      <c r="Z30" s="45"/>
      <c r="AA30" s="42"/>
      <c r="AB30" s="45"/>
      <c r="AC30" s="42"/>
      <c r="AD30" s="45"/>
      <c r="AE30" s="27"/>
      <c r="AF30" s="27"/>
      <c r="AG30" s="27"/>
      <c r="AH30" s="27"/>
      <c r="AI30" s="27"/>
      <c r="AJ30" s="27"/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2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14"/>
      <c r="S31" s="3"/>
      <c r="T31" s="3"/>
      <c r="U31" s="42"/>
      <c r="V31" s="45"/>
      <c r="W31" s="42"/>
      <c r="X31" s="45"/>
      <c r="Y31" s="42"/>
      <c r="Z31" s="45"/>
      <c r="AA31" s="42"/>
      <c r="AB31" s="45"/>
      <c r="AC31" s="42"/>
      <c r="AD31" s="45"/>
      <c r="AE31" s="27"/>
      <c r="AF31" s="27"/>
      <c r="AG31" s="27"/>
      <c r="AH31" s="27"/>
      <c r="AI31" s="27"/>
      <c r="AJ31" s="27"/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2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14"/>
      <c r="S32" s="3"/>
      <c r="T32" s="3"/>
      <c r="U32" s="42"/>
      <c r="V32" s="45"/>
      <c r="W32" s="42"/>
      <c r="X32" s="45"/>
      <c r="Y32" s="42"/>
      <c r="Z32" s="45"/>
      <c r="AA32" s="42"/>
      <c r="AB32" s="45"/>
      <c r="AC32" s="42"/>
      <c r="AD32" s="45"/>
      <c r="AE32" s="27"/>
      <c r="AF32" s="27"/>
      <c r="AG32" s="27"/>
      <c r="AH32" s="27"/>
      <c r="AI32" s="27"/>
      <c r="AJ32" s="27"/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2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14"/>
      <c r="S33" s="3"/>
      <c r="T33" s="3"/>
      <c r="U33" s="42"/>
      <c r="V33" s="45"/>
      <c r="W33" s="42"/>
      <c r="X33" s="45"/>
      <c r="Y33" s="42"/>
      <c r="Z33" s="45"/>
      <c r="AA33" s="42"/>
      <c r="AB33" s="45"/>
      <c r="AC33" s="42"/>
      <c r="AD33" s="45"/>
      <c r="AE33" s="3"/>
      <c r="AF33" s="3">
        <v>1</v>
      </c>
      <c r="AG33" s="3"/>
      <c r="AH33" s="3"/>
      <c r="AI33" s="3"/>
      <c r="AJ33" s="3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2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14"/>
      <c r="S34" s="3"/>
      <c r="T34" s="3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3"/>
      <c r="AF34" s="3"/>
      <c r="AG34" s="3"/>
      <c r="AH34" s="3"/>
      <c r="AI34" s="3"/>
      <c r="AJ34" s="3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2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14"/>
      <c r="S35" s="3"/>
      <c r="T35" s="3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3"/>
      <c r="AF35" s="3"/>
      <c r="AG35" s="3"/>
      <c r="AH35" s="3"/>
      <c r="AI35" s="3"/>
      <c r="AJ35" s="3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2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14"/>
      <c r="S36" s="3"/>
      <c r="T36" s="3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3"/>
      <c r="AF36" s="3"/>
      <c r="AG36" s="3"/>
      <c r="AH36" s="3"/>
      <c r="AI36" s="3"/>
      <c r="AJ36" s="3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2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14"/>
      <c r="S37" s="3"/>
      <c r="T37" s="3"/>
      <c r="U37" s="27"/>
      <c r="V37" s="3"/>
      <c r="W37" s="3"/>
      <c r="X37" s="3"/>
      <c r="Y37" s="3"/>
      <c r="Z37" s="3"/>
      <c r="AA37" s="27"/>
      <c r="AB37" s="27"/>
      <c r="AC37" s="3"/>
      <c r="AD37" s="3"/>
      <c r="AE37" s="3"/>
      <c r="AF37" s="3"/>
      <c r="AG37" s="3"/>
      <c r="AH37" s="3"/>
      <c r="AI37" s="3"/>
      <c r="AJ37" s="3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2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14"/>
      <c r="S38" s="3"/>
      <c r="T38" s="3"/>
      <c r="U38" s="27"/>
      <c r="V38" s="3"/>
      <c r="W38" s="3"/>
      <c r="X38" s="3"/>
      <c r="Y38" s="3"/>
      <c r="Z38" s="3"/>
      <c r="AA38" s="27"/>
      <c r="AB38" s="27"/>
      <c r="AC38" s="3"/>
      <c r="AD38" s="3"/>
      <c r="AE38" s="3"/>
      <c r="AF38" s="3"/>
      <c r="AG38" s="3"/>
      <c r="AH38" s="3"/>
      <c r="AI38" s="3"/>
      <c r="AJ38" s="3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2"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4"/>
      <c r="S39" s="3"/>
      <c r="T39" s="3"/>
      <c r="U39" s="27"/>
      <c r="V39" s="3"/>
      <c r="W39" s="3"/>
      <c r="X39" s="3"/>
      <c r="Y39" s="3"/>
      <c r="Z39" s="3"/>
      <c r="AA39" s="27"/>
      <c r="AB39" s="27"/>
      <c r="AC39" s="3"/>
      <c r="AD39" s="3"/>
      <c r="AE39" s="3"/>
      <c r="AF39" s="3"/>
      <c r="AG39" s="3"/>
      <c r="AH39" s="3"/>
      <c r="AI39" s="3"/>
      <c r="AJ39" s="3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thickBot="1" x14ac:dyDescent="0.25">
      <c r="B40" s="48"/>
      <c r="C40" s="49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49"/>
      <c r="O40" s="49"/>
      <c r="P40" s="49"/>
      <c r="Q40" s="49"/>
      <c r="R40" s="50"/>
      <c r="S40" s="3"/>
      <c r="T40" s="3"/>
      <c r="U40" s="27"/>
      <c r="V40" s="3"/>
      <c r="W40" s="3"/>
      <c r="X40" s="3"/>
      <c r="Y40" s="3"/>
      <c r="Z40" s="3"/>
      <c r="AA40" s="27"/>
      <c r="AB40" s="27"/>
      <c r="AC40" s="3"/>
      <c r="AD40" s="3"/>
      <c r="AE40" s="3"/>
      <c r="AF40" s="3"/>
      <c r="AG40" s="3"/>
      <c r="AH40" s="3"/>
      <c r="AI40" s="3"/>
      <c r="AJ40" s="3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1.25" customHeight="1" x14ac:dyDescent="0.2">
      <c r="S41" s="6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1.25" customHeight="1" x14ac:dyDescent="0.2">
      <c r="A42" s="51"/>
      <c r="B42" s="139" t="s">
        <v>14</v>
      </c>
      <c r="C42" s="139" t="s">
        <v>15</v>
      </c>
      <c r="D42" s="3"/>
      <c r="E42" s="3"/>
      <c r="F42" s="6"/>
      <c r="G42" s="6"/>
      <c r="H42" s="6"/>
      <c r="I42" s="6"/>
      <c r="J42" s="6"/>
      <c r="L42" s="6"/>
      <c r="M42" s="6"/>
      <c r="N42" s="6"/>
      <c r="O42" s="6"/>
      <c r="P42" s="6"/>
      <c r="Q42" s="6"/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1.25" customHeight="1" x14ac:dyDescent="0.2">
      <c r="A43" s="51"/>
      <c r="B43" s="52">
        <v>1</v>
      </c>
      <c r="C43" s="53" t="s">
        <v>16</v>
      </c>
      <c r="D43" s="3"/>
      <c r="E43" s="3"/>
      <c r="F43" s="6"/>
      <c r="G43" s="6"/>
      <c r="H43" s="6"/>
      <c r="I43" s="6"/>
      <c r="J43" s="6"/>
      <c r="K43" s="3" t="s">
        <v>17</v>
      </c>
      <c r="L43" s="6"/>
      <c r="M43" s="6"/>
      <c r="N43" s="6"/>
      <c r="O43" s="6"/>
      <c r="P43" s="6"/>
      <c r="Q43" s="6"/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ht="11.25" customHeight="1" x14ac:dyDescent="0.2">
      <c r="A44" s="51"/>
      <c r="B44" s="52">
        <v>2</v>
      </c>
      <c r="C44" s="53" t="s">
        <v>18</v>
      </c>
      <c r="D44" s="3"/>
      <c r="E44" s="3"/>
      <c r="F44" s="6"/>
      <c r="G44" s="6"/>
      <c r="H44" s="6"/>
      <c r="I44" s="6"/>
      <c r="J44" s="6"/>
      <c r="K44" s="3" t="s">
        <v>19</v>
      </c>
      <c r="L44" s="6"/>
      <c r="M44" s="6"/>
      <c r="N44" s="6"/>
      <c r="O44" s="6"/>
      <c r="P44" s="6"/>
      <c r="Q44" s="6"/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ht="11.25" customHeight="1" x14ac:dyDescent="0.2">
      <c r="A45" s="51"/>
      <c r="B45" s="52">
        <v>3</v>
      </c>
      <c r="C45" s="53" t="s">
        <v>20</v>
      </c>
      <c r="D45" s="3"/>
      <c r="E45" s="3"/>
      <c r="F45" s="6"/>
      <c r="G45" s="6"/>
      <c r="H45" s="6"/>
      <c r="I45" s="6"/>
      <c r="J45" s="6"/>
      <c r="K45" s="3" t="s">
        <v>21</v>
      </c>
      <c r="L45" s="6"/>
      <c r="M45" s="6"/>
      <c r="N45" s="6"/>
      <c r="O45" s="6"/>
      <c r="P45" s="6"/>
      <c r="Q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ht="11.25" customHeight="1" x14ac:dyDescent="0.2">
      <c r="A46" s="51"/>
      <c r="B46" s="52">
        <v>4</v>
      </c>
      <c r="C46" s="53" t="s">
        <v>22</v>
      </c>
      <c r="D46" s="3"/>
      <c r="E46" s="3"/>
      <c r="F46" s="6"/>
      <c r="G46" s="6"/>
      <c r="H46" s="6"/>
      <c r="I46" s="6"/>
      <c r="J46" s="6"/>
      <c r="K46" s="3" t="s">
        <v>23</v>
      </c>
      <c r="L46" s="6"/>
      <c r="M46" s="6"/>
      <c r="N46" s="6"/>
      <c r="O46" s="6"/>
      <c r="P46" s="6"/>
      <c r="Q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ht="11.25" customHeight="1" x14ac:dyDescent="0.2">
      <c r="A47" s="51"/>
      <c r="B47" s="52">
        <v>5</v>
      </c>
      <c r="C47" s="53" t="s">
        <v>24</v>
      </c>
      <c r="D47" s="3"/>
      <c r="E47" s="3"/>
      <c r="F47" s="6"/>
      <c r="G47" s="6"/>
      <c r="H47" s="6"/>
      <c r="I47" s="6"/>
      <c r="J47" s="6"/>
      <c r="K47" s="3" t="s">
        <v>25</v>
      </c>
      <c r="L47" s="3" t="s">
        <v>26</v>
      </c>
      <c r="M47" s="6"/>
      <c r="N47" s="6"/>
      <c r="O47" s="6"/>
      <c r="P47" s="6"/>
      <c r="Q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ht="11.25" customHeight="1" x14ac:dyDescent="0.2">
      <c r="A48" s="51"/>
      <c r="B48" s="52">
        <v>6</v>
      </c>
      <c r="C48" s="53" t="s">
        <v>27</v>
      </c>
      <c r="D48" s="3"/>
      <c r="E48" s="3"/>
      <c r="F48" s="6"/>
      <c r="G48" s="6"/>
      <c r="H48" s="6"/>
      <c r="I48" s="6"/>
      <c r="J48" s="6"/>
      <c r="K48" s="3" t="s">
        <v>28</v>
      </c>
      <c r="L48" s="3" t="s">
        <v>29</v>
      </c>
      <c r="M48" s="6"/>
      <c r="N48" s="6"/>
      <c r="O48" s="6"/>
      <c r="P48" s="6"/>
      <c r="Q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ht="11.25" customHeight="1" x14ac:dyDescent="0.2">
      <c r="A49" s="51"/>
      <c r="B49" s="52">
        <v>7</v>
      </c>
      <c r="C49" s="53" t="s">
        <v>30</v>
      </c>
      <c r="D49" s="3"/>
      <c r="E49" s="3"/>
      <c r="F49" s="6"/>
      <c r="G49" s="6"/>
      <c r="H49" s="6"/>
      <c r="I49" s="6"/>
      <c r="J49" s="6"/>
      <c r="K49" s="27" t="s">
        <v>31</v>
      </c>
      <c r="L49" s="27" t="s">
        <v>32</v>
      </c>
      <c r="M49" s="6"/>
      <c r="N49" s="6"/>
      <c r="O49" s="6"/>
      <c r="P49" s="6"/>
      <c r="Q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ht="11.25" customHeight="1" x14ac:dyDescent="0.2">
      <c r="A50" s="51"/>
      <c r="B50" s="52">
        <v>8</v>
      </c>
      <c r="C50" s="53" t="s">
        <v>33</v>
      </c>
      <c r="D50" s="3"/>
      <c r="E50" s="3"/>
      <c r="F50" s="6"/>
      <c r="G50" s="6"/>
      <c r="H50" s="6"/>
      <c r="I50" s="6"/>
      <c r="J50" s="6"/>
      <c r="K50" s="27" t="s">
        <v>34</v>
      </c>
      <c r="L50" s="27" t="s">
        <v>35</v>
      </c>
      <c r="M50" s="6"/>
      <c r="N50" s="6"/>
      <c r="O50" s="6"/>
      <c r="P50" s="6"/>
      <c r="Q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ht="11.25" customHeight="1" x14ac:dyDescent="0.2">
      <c r="A51" s="51"/>
      <c r="B51" s="52">
        <v>9</v>
      </c>
      <c r="C51" s="53" t="s">
        <v>184</v>
      </c>
      <c r="D51" s="3"/>
      <c r="E51" s="3"/>
      <c r="F51" s="6"/>
      <c r="G51" s="6"/>
      <c r="H51" s="6"/>
      <c r="I51" s="6"/>
      <c r="J51" s="6"/>
      <c r="K51" s="3" t="s">
        <v>36</v>
      </c>
      <c r="L51" s="3" t="s">
        <v>37</v>
      </c>
      <c r="M51" s="6"/>
      <c r="N51" s="6"/>
      <c r="O51" s="6"/>
      <c r="P51" s="6"/>
      <c r="Q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ht="11.25" customHeight="1" x14ac:dyDescent="0.2">
      <c r="A52" s="51"/>
      <c r="B52" s="52">
        <v>10</v>
      </c>
      <c r="C52" s="53" t="s">
        <v>38</v>
      </c>
      <c r="D52" s="3"/>
      <c r="E52" s="3"/>
      <c r="F52" s="6"/>
      <c r="G52" s="6"/>
      <c r="H52" s="6"/>
      <c r="I52" s="6"/>
      <c r="J52" s="6"/>
      <c r="K52" s="3" t="s">
        <v>39</v>
      </c>
      <c r="L52" s="3" t="s">
        <v>40</v>
      </c>
      <c r="M52" s="6"/>
      <c r="N52" s="6"/>
      <c r="O52" s="6"/>
      <c r="P52" s="6"/>
      <c r="Q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ht="11.25" customHeight="1" x14ac:dyDescent="0.2">
      <c r="A53" s="51"/>
      <c r="B53" s="52">
        <v>11</v>
      </c>
      <c r="C53" s="53" t="s">
        <v>41</v>
      </c>
      <c r="D53" s="3"/>
      <c r="E53" s="3"/>
      <c r="F53" s="6"/>
      <c r="G53" s="6"/>
      <c r="H53" s="6"/>
      <c r="I53" s="6"/>
      <c r="J53" s="6"/>
      <c r="K53" s="54" t="s">
        <v>42</v>
      </c>
      <c r="L53" s="54">
        <v>1</v>
      </c>
      <c r="M53" s="54" t="str">
        <f>CHOOSE(L53, L47, L48,L49,L50,L51,L52)</f>
        <v>Highest % Positive Items</v>
      </c>
      <c r="N53" s="54">
        <f>CHOOSE(L53, T5, V5,X5,Z5,AB5,AD5)</f>
        <v>7</v>
      </c>
      <c r="O53" s="55">
        <f>CHOOSE(L53, U5, W5,Y5,AA5,AC5,AE5)</f>
        <v>0.98</v>
      </c>
      <c r="P53" s="54">
        <f>CHOOSE(L53, T6, V6,X6,Z6,AB6,AD6)</f>
        <v>42</v>
      </c>
      <c r="Q53" s="55">
        <f>CHOOSE(L53, U6, W6,Y6,AA6,AC6,AE6)</f>
        <v>0.92</v>
      </c>
      <c r="R53" s="54">
        <f>CHOOSE(L53, T7, V7,X7,Z7,AB7,AD7)</f>
        <v>50</v>
      </c>
      <c r="S53" s="55">
        <f>CHOOSE(L53, U7, W7,Y7,AA7,AC7,AE7)</f>
        <v>0.92</v>
      </c>
      <c r="T53" s="54">
        <f>CHOOSE(L53, T8, V8,X8,Z8,AB8,AD8)</f>
        <v>28</v>
      </c>
      <c r="U53" s="55">
        <f>CHOOSE(L53, U8, W8,Y8,AA8,AC8,AE8)</f>
        <v>0.92</v>
      </c>
      <c r="V53" s="54">
        <f>CHOOSE(L53, T9, V9,X9,Z9,AB9,AD9)</f>
        <v>35</v>
      </c>
      <c r="W53" s="55">
        <f>CHOOSE(L53, U9, W9,Y9,AA9,AC9,AE9)</f>
        <v>0.91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ht="11.25" customHeight="1" x14ac:dyDescent="0.2">
      <c r="A54" s="51"/>
      <c r="B54" s="52">
        <v>12</v>
      </c>
      <c r="C54" s="53" t="s">
        <v>43</v>
      </c>
      <c r="D54" s="3"/>
      <c r="E54" s="3"/>
      <c r="F54" s="6"/>
      <c r="G54" s="6"/>
      <c r="H54" s="6"/>
      <c r="I54" s="6"/>
      <c r="J54" s="6"/>
      <c r="K54" s="54" t="s">
        <v>44</v>
      </c>
      <c r="L54" s="54">
        <v>3</v>
      </c>
      <c r="M54" s="54" t="str">
        <f>CHOOSE(L54, L47, L48, L49,L50,L51,L52)</f>
        <v>Highest % Negative Items</v>
      </c>
      <c r="N54" s="54">
        <f>CHOOSE(L54, T5, V5, X5,Z5,AB5,AD5)</f>
        <v>33</v>
      </c>
      <c r="O54" s="55">
        <f>CHOOSE(L54, U5, W5, Y5,AA5,AC5,AE5)</f>
        <v>0.59</v>
      </c>
      <c r="P54" s="54">
        <f>CHOOSE(L54, T6, V6, X6,Z6,AB6,AD6)</f>
        <v>24</v>
      </c>
      <c r="Q54" s="55">
        <f>CHOOSE(L54, U6, W6, Y6,AA6,AC6,AE6)</f>
        <v>0.4</v>
      </c>
      <c r="R54" s="54">
        <f>CHOOSE(L54, T7, V7, X7,Z7,AB7,AD7)</f>
        <v>23</v>
      </c>
      <c r="S54" s="55">
        <f>CHOOSE(L54, U7, W7, Y7,AA7,AC7,AE7)</f>
        <v>0.36</v>
      </c>
      <c r="T54" s="54">
        <f>CHOOSE(L54, T8, V8, X8,Z8,AB8,AD8)</f>
        <v>67</v>
      </c>
      <c r="U54" s="55">
        <f>CHOOSE(L54, U8, W8, Y8,AA8,AC8,AE8)</f>
        <v>0.35</v>
      </c>
      <c r="V54" s="54">
        <f>CHOOSE(L54, T9, V9, X9,Z9,AB9,AD9)</f>
        <v>22</v>
      </c>
      <c r="W54" s="55">
        <f>CHOOSE(L54, U9, W9, Y9,AA9,AC9,AE9)</f>
        <v>0.28999999999999998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ht="11.25" customHeight="1" x14ac:dyDescent="0.25">
      <c r="A55" s="51"/>
      <c r="B55" s="52">
        <v>13</v>
      </c>
      <c r="C55" s="53" t="s">
        <v>45</v>
      </c>
      <c r="D55" s="3"/>
      <c r="E55" s="3"/>
      <c r="F55" s="6"/>
      <c r="G55" s="6"/>
      <c r="H55" s="6"/>
      <c r="I55" s="6"/>
      <c r="J55" s="6"/>
      <c r="K55" s="54"/>
      <c r="L55" s="56"/>
      <c r="M55" s="56"/>
      <c r="N55" s="56" t="str">
        <f>CONCATENATE("Q"&amp;N53)</f>
        <v>Q7</v>
      </c>
      <c r="O55" s="57" t="str">
        <f>VLOOKUP(N53, B43:C126, 2,FALSE)</f>
        <v>When needed I am willing to put in the extra effort to get a job done.</v>
      </c>
      <c r="P55" s="56" t="str">
        <f>CONCATENATE("Q"&amp;P53)</f>
        <v>Q42</v>
      </c>
      <c r="Q55" s="57" t="str">
        <f>VLOOKUP(P53,  B43:C126, 2,FALSE)</f>
        <v>My supervisor supports my need to balance work and other life issues.</v>
      </c>
      <c r="R55" s="56" t="str">
        <f>CONCATENATE("Q"&amp;R53)</f>
        <v>Q50</v>
      </c>
      <c r="S55" s="57" t="str">
        <f>VLOOKUP(R53, B43:C126, 2,FALSE)</f>
        <v>In the last six months, my supervisor has talked with me about my performance.</v>
      </c>
      <c r="T55" s="56" t="str">
        <f>CONCATENATE("Q"&amp;T53)</f>
        <v>Q28</v>
      </c>
      <c r="U55" s="57" t="str">
        <f>VLOOKUP(T53,B43:C126, 2,FALSE)</f>
        <v>How would you rate the overall quality of work done by your work unit?</v>
      </c>
      <c r="V55" s="56" t="str">
        <f>CONCATENATE("Q"&amp;V53)</f>
        <v>Q35</v>
      </c>
      <c r="W55" s="57" t="str">
        <f>VLOOKUP(V53,B43:C126, 2,FALSE)</f>
        <v>Employees are protected from health and safety hazards on the job.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ht="11.25" customHeight="1" x14ac:dyDescent="0.25">
      <c r="A56" s="51"/>
      <c r="B56" s="52">
        <v>14</v>
      </c>
      <c r="C56" s="53" t="s">
        <v>185</v>
      </c>
      <c r="D56" s="3"/>
      <c r="E56" s="3"/>
      <c r="F56" s="6"/>
      <c r="G56" s="6"/>
      <c r="H56" s="6"/>
      <c r="I56" s="6"/>
      <c r="J56" s="6"/>
      <c r="K56" s="54"/>
      <c r="L56" s="56"/>
      <c r="M56" s="56"/>
      <c r="N56" s="56" t="str">
        <f>CONCATENATE("Q"&amp;N54)</f>
        <v>Q33</v>
      </c>
      <c r="O56" s="57" t="str">
        <f>VLOOKUP(N54,B43:C126, 2,FALSE)</f>
        <v>Pay raises depend on how well employees perform their jobs.</v>
      </c>
      <c r="P56" s="56" t="str">
        <f>CONCATENATE("Q"&amp;P54)</f>
        <v>Q24</v>
      </c>
      <c r="Q56" s="57" t="str">
        <f>VLOOKUP(P54,B43:C126, 2,FALSE)</f>
        <v>In my work unit, differences in performance are recognized in a meaningful way.</v>
      </c>
      <c r="R56" s="56" t="str">
        <f>CONCATENATE("Q"&amp;R54)</f>
        <v>Q23</v>
      </c>
      <c r="S56" s="57" t="str">
        <f>VLOOKUP(R54,B43:C126, 2,FALSE)</f>
        <v>In my work unit, steps are taken to deal with a poor performer who cannot or will not improve.</v>
      </c>
      <c r="T56" s="56" t="str">
        <f>CONCATENATE("Q"&amp;T54)</f>
        <v>Q67</v>
      </c>
      <c r="U56" s="57" t="str">
        <f>VLOOKUP(T54,B43:C126, 2,FALSE)</f>
        <v>How satisfied are you with your opportunity to get a better job in your organization?</v>
      </c>
      <c r="V56" s="56" t="str">
        <f>CONCATENATE("Q"&amp;V54)</f>
        <v>Q22</v>
      </c>
      <c r="W56" s="57" t="str">
        <f>VLOOKUP(V54,B43:C126, 2,FALSE)</f>
        <v>Promotions in my work unit are based on merit.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ht="11.25" customHeight="1" x14ac:dyDescent="0.2">
      <c r="A57" s="51"/>
      <c r="B57" s="52">
        <v>15</v>
      </c>
      <c r="C57" s="53" t="s">
        <v>46</v>
      </c>
      <c r="D57" s="3"/>
      <c r="E57" s="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ht="11.25" customHeight="1" x14ac:dyDescent="0.2">
      <c r="A58" s="51"/>
      <c r="B58" s="52">
        <v>16</v>
      </c>
      <c r="C58" s="53" t="s">
        <v>47</v>
      </c>
      <c r="D58" s="3"/>
      <c r="E58" s="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ht="11.25" customHeight="1" x14ac:dyDescent="0.2">
      <c r="A59" s="51"/>
      <c r="B59" s="52">
        <v>17</v>
      </c>
      <c r="C59" s="53" t="s">
        <v>48</v>
      </c>
      <c r="D59" s="3"/>
      <c r="E59" s="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ht="11.25" customHeight="1" x14ac:dyDescent="0.2">
      <c r="A60" s="51"/>
      <c r="B60" s="52">
        <v>18</v>
      </c>
      <c r="C60" s="53" t="s">
        <v>49</v>
      </c>
      <c r="D60" s="3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53" ht="11.25" customHeight="1" x14ac:dyDescent="0.2">
      <c r="A61" s="51"/>
      <c r="B61" s="52">
        <v>19</v>
      </c>
      <c r="C61" s="53" t="s">
        <v>186</v>
      </c>
      <c r="D61" s="3"/>
      <c r="E61" s="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53" ht="11.25" customHeight="1" x14ac:dyDescent="0.2">
      <c r="A62" s="51"/>
      <c r="B62" s="52">
        <v>20</v>
      </c>
      <c r="C62" s="53" t="s">
        <v>50</v>
      </c>
      <c r="D62" s="3"/>
      <c r="E62" s="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53" ht="11.25" customHeight="1" x14ac:dyDescent="0.2">
      <c r="A63" s="51"/>
      <c r="B63" s="52">
        <v>21</v>
      </c>
      <c r="C63" s="53" t="s">
        <v>51</v>
      </c>
      <c r="D63" s="3"/>
      <c r="E63" s="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53" ht="11.25" customHeight="1" x14ac:dyDescent="0.2">
      <c r="A64" s="51"/>
      <c r="B64" s="52">
        <v>22</v>
      </c>
      <c r="C64" s="53" t="s">
        <v>52</v>
      </c>
      <c r="D64" s="3"/>
      <c r="E64" s="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1.25" customHeight="1" x14ac:dyDescent="0.2">
      <c r="A65" s="51"/>
      <c r="B65" s="52">
        <v>23</v>
      </c>
      <c r="C65" s="53" t="s">
        <v>53</v>
      </c>
      <c r="D65" s="3"/>
      <c r="E65" s="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1.25" customHeight="1" x14ac:dyDescent="0.2">
      <c r="A66" s="51"/>
      <c r="B66" s="52">
        <v>24</v>
      </c>
      <c r="C66" s="53" t="s">
        <v>54</v>
      </c>
      <c r="D66" s="3"/>
      <c r="E66" s="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1.25" customHeight="1" x14ac:dyDescent="0.2">
      <c r="A67" s="51"/>
      <c r="B67" s="52">
        <v>25</v>
      </c>
      <c r="C67" s="53" t="s">
        <v>55</v>
      </c>
      <c r="D67" s="3"/>
      <c r="E67" s="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1.25" customHeight="1" x14ac:dyDescent="0.2">
      <c r="A68" s="51"/>
      <c r="B68" s="52">
        <v>26</v>
      </c>
      <c r="C68" s="53" t="s">
        <v>56</v>
      </c>
      <c r="D68" s="3"/>
      <c r="E68" s="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1.25" customHeight="1" x14ac:dyDescent="0.2">
      <c r="A69" s="51"/>
      <c r="B69" s="52">
        <v>27</v>
      </c>
      <c r="C69" s="53" t="s">
        <v>57</v>
      </c>
      <c r="D69" s="3"/>
      <c r="E69" s="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1.25" customHeight="1" x14ac:dyDescent="0.2">
      <c r="A70" s="51"/>
      <c r="B70" s="52">
        <v>28</v>
      </c>
      <c r="C70" s="53" t="s">
        <v>58</v>
      </c>
      <c r="D70" s="3"/>
      <c r="E70" s="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1.25" customHeight="1" x14ac:dyDescent="0.2">
      <c r="A71" s="51"/>
      <c r="B71" s="52">
        <v>29</v>
      </c>
      <c r="C71" s="53" t="s">
        <v>59</v>
      </c>
      <c r="D71" s="3"/>
      <c r="E71" s="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1.25" customHeight="1" x14ac:dyDescent="0.2">
      <c r="A72" s="51"/>
      <c r="B72" s="52">
        <v>30</v>
      </c>
      <c r="C72" s="53" t="s">
        <v>60</v>
      </c>
      <c r="D72" s="3"/>
      <c r="E72" s="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1.25" customHeight="1" x14ac:dyDescent="0.2">
      <c r="A73" s="51"/>
      <c r="B73" s="52">
        <v>31</v>
      </c>
      <c r="C73" s="53" t="s">
        <v>61</v>
      </c>
      <c r="D73" s="3"/>
      <c r="E73" s="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1.25" customHeight="1" x14ac:dyDescent="0.2">
      <c r="A74" s="51"/>
      <c r="B74" s="52">
        <v>32</v>
      </c>
      <c r="C74" s="53" t="s">
        <v>62</v>
      </c>
      <c r="D74" s="3"/>
      <c r="E74" s="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1.25" customHeight="1" x14ac:dyDescent="0.2">
      <c r="A75" s="51"/>
      <c r="B75" s="52">
        <v>33</v>
      </c>
      <c r="C75" s="53" t="s">
        <v>63</v>
      </c>
      <c r="D75" s="3"/>
      <c r="E75" s="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1.25" customHeight="1" x14ac:dyDescent="0.2">
      <c r="A76" s="51"/>
      <c r="B76" s="52">
        <v>34</v>
      </c>
      <c r="C76" s="53" t="s">
        <v>187</v>
      </c>
      <c r="D76" s="3"/>
      <c r="E76" s="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1.25" customHeight="1" x14ac:dyDescent="0.2">
      <c r="A77" s="51"/>
      <c r="B77" s="52">
        <v>35</v>
      </c>
      <c r="C77" s="53" t="s">
        <v>64</v>
      </c>
      <c r="D77" s="3"/>
      <c r="E77" s="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1.25" customHeight="1" x14ac:dyDescent="0.2">
      <c r="A78" s="51"/>
      <c r="B78" s="52">
        <v>36</v>
      </c>
      <c r="C78" s="53" t="s">
        <v>65</v>
      </c>
      <c r="D78" s="3"/>
      <c r="E78" s="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1.25" customHeight="1" x14ac:dyDescent="0.2">
      <c r="A79" s="51"/>
      <c r="B79" s="52">
        <v>37</v>
      </c>
      <c r="C79" s="53" t="s">
        <v>66</v>
      </c>
      <c r="D79" s="3"/>
      <c r="E79" s="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1.25" customHeight="1" x14ac:dyDescent="0.2">
      <c r="A80" s="51"/>
      <c r="B80" s="52">
        <v>38</v>
      </c>
      <c r="C80" s="53" t="s">
        <v>188</v>
      </c>
      <c r="D80" s="3"/>
      <c r="E80" s="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1.25" customHeight="1" x14ac:dyDescent="0.2">
      <c r="A81" s="51"/>
      <c r="B81" s="52">
        <v>39</v>
      </c>
      <c r="C81" s="53" t="s">
        <v>67</v>
      </c>
      <c r="D81" s="3"/>
      <c r="E81" s="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1.25" customHeight="1" x14ac:dyDescent="0.2">
      <c r="A82" s="51"/>
      <c r="B82" s="52">
        <v>40</v>
      </c>
      <c r="C82" s="53" t="s">
        <v>68</v>
      </c>
      <c r="D82" s="3"/>
      <c r="E82" s="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1.25" customHeight="1" x14ac:dyDescent="0.2">
      <c r="A83" s="51"/>
      <c r="B83" s="52">
        <v>41</v>
      </c>
      <c r="C83" s="53" t="s">
        <v>69</v>
      </c>
      <c r="D83" s="3"/>
      <c r="E83" s="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1.25" customHeight="1" x14ac:dyDescent="0.2">
      <c r="A84" s="51"/>
      <c r="B84" s="52">
        <v>42</v>
      </c>
      <c r="C84" s="53" t="s">
        <v>70</v>
      </c>
      <c r="D84" s="3"/>
      <c r="E84" s="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11.25" customHeight="1" x14ac:dyDescent="0.2">
      <c r="A85" s="51"/>
      <c r="B85" s="52">
        <v>43</v>
      </c>
      <c r="C85" s="53" t="s">
        <v>71</v>
      </c>
      <c r="D85" s="3"/>
      <c r="E85" s="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11.25" customHeight="1" x14ac:dyDescent="0.2">
      <c r="A86" s="51"/>
      <c r="B86" s="52">
        <v>44</v>
      </c>
      <c r="C86" s="53" t="s">
        <v>72</v>
      </c>
      <c r="D86" s="3"/>
      <c r="E86" s="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1.25" customHeight="1" x14ac:dyDescent="0.2">
      <c r="A87" s="51"/>
      <c r="B87" s="52">
        <v>45</v>
      </c>
      <c r="C87" s="53" t="s">
        <v>73</v>
      </c>
      <c r="D87" s="3"/>
      <c r="E87" s="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11.25" customHeight="1" x14ac:dyDescent="0.2">
      <c r="A88" s="51"/>
      <c r="B88" s="52">
        <v>46</v>
      </c>
      <c r="C88" s="53" t="s">
        <v>74</v>
      </c>
      <c r="D88" s="3"/>
      <c r="E88" s="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11.25" customHeight="1" x14ac:dyDescent="0.2">
      <c r="A89" s="51"/>
      <c r="B89" s="52">
        <v>47</v>
      </c>
      <c r="C89" s="53" t="s">
        <v>75</v>
      </c>
      <c r="D89" s="3"/>
      <c r="E89" s="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11.25" customHeight="1" x14ac:dyDescent="0.2">
      <c r="A90" s="51"/>
      <c r="B90" s="52">
        <v>48</v>
      </c>
      <c r="C90" s="53" t="s">
        <v>76</v>
      </c>
      <c r="D90" s="3"/>
      <c r="E90" s="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11.25" customHeight="1" x14ac:dyDescent="0.2">
      <c r="A91" s="51"/>
      <c r="B91" s="52">
        <v>49</v>
      </c>
      <c r="C91" s="53" t="s">
        <v>77</v>
      </c>
      <c r="D91" s="3"/>
      <c r="E91" s="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1.25" customHeight="1" x14ac:dyDescent="0.2">
      <c r="A92" s="51"/>
      <c r="B92" s="52">
        <v>50</v>
      </c>
      <c r="C92" s="53" t="s">
        <v>78</v>
      </c>
      <c r="D92" s="3"/>
      <c r="E92" s="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1.25" customHeight="1" x14ac:dyDescent="0.2">
      <c r="A93" s="51"/>
      <c r="B93" s="52">
        <v>51</v>
      </c>
      <c r="C93" s="53" t="s">
        <v>79</v>
      </c>
      <c r="D93" s="3"/>
      <c r="E93" s="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1.25" customHeight="1" x14ac:dyDescent="0.2">
      <c r="A94" s="51"/>
      <c r="B94" s="52">
        <v>52</v>
      </c>
      <c r="C94" s="53" t="s">
        <v>80</v>
      </c>
      <c r="D94" s="3"/>
      <c r="E94" s="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1.25" customHeight="1" x14ac:dyDescent="0.2">
      <c r="A95" s="51"/>
      <c r="B95" s="52">
        <v>53</v>
      </c>
      <c r="C95" s="53" t="s">
        <v>81</v>
      </c>
      <c r="D95" s="3"/>
      <c r="E95" s="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1.25" customHeight="1" x14ac:dyDescent="0.2">
      <c r="A96" s="51"/>
      <c r="B96" s="52">
        <v>54</v>
      </c>
      <c r="C96" s="53" t="s">
        <v>82</v>
      </c>
      <c r="D96" s="3"/>
      <c r="E96" s="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1.25" customHeight="1" x14ac:dyDescent="0.2">
      <c r="A97" s="51"/>
      <c r="B97" s="52">
        <v>55</v>
      </c>
      <c r="C97" s="53" t="s">
        <v>83</v>
      </c>
      <c r="D97" s="3"/>
      <c r="E97" s="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1.25" customHeight="1" x14ac:dyDescent="0.2">
      <c r="A98" s="51"/>
      <c r="B98" s="52">
        <v>56</v>
      </c>
      <c r="C98" s="53" t="s">
        <v>84</v>
      </c>
      <c r="D98" s="3"/>
      <c r="E98" s="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1.25" customHeight="1" x14ac:dyDescent="0.2">
      <c r="A99" s="51"/>
      <c r="B99" s="52">
        <v>57</v>
      </c>
      <c r="C99" s="53" t="s">
        <v>85</v>
      </c>
      <c r="D99" s="3"/>
      <c r="E99" s="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11.25" customHeight="1" x14ac:dyDescent="0.2">
      <c r="A100" s="51"/>
      <c r="B100" s="52">
        <v>58</v>
      </c>
      <c r="C100" s="53" t="s">
        <v>189</v>
      </c>
      <c r="D100" s="3"/>
      <c r="E100" s="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11.25" customHeight="1" x14ac:dyDescent="0.2">
      <c r="A101" s="51"/>
      <c r="B101" s="52">
        <v>59</v>
      </c>
      <c r="C101" s="53" t="s">
        <v>86</v>
      </c>
      <c r="D101" s="3"/>
      <c r="E101" s="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1.25" customHeight="1" x14ac:dyDescent="0.2">
      <c r="A102" s="51"/>
      <c r="B102" s="52">
        <v>60</v>
      </c>
      <c r="C102" s="53" t="s">
        <v>87</v>
      </c>
      <c r="D102" s="3"/>
      <c r="E102" s="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11.25" customHeight="1" x14ac:dyDescent="0.2">
      <c r="A103" s="51"/>
      <c r="B103" s="52">
        <v>61</v>
      </c>
      <c r="C103" s="53" t="s">
        <v>88</v>
      </c>
      <c r="D103" s="3"/>
      <c r="E103" s="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11.25" customHeight="1" x14ac:dyDescent="0.2">
      <c r="A104" s="51"/>
      <c r="B104" s="52">
        <v>62</v>
      </c>
      <c r="C104" s="53" t="s">
        <v>171</v>
      </c>
      <c r="D104" s="3"/>
      <c r="E104" s="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1.25" customHeight="1" x14ac:dyDescent="0.2">
      <c r="A105" s="51"/>
      <c r="B105" s="52">
        <v>63</v>
      </c>
      <c r="C105" s="53" t="s">
        <v>190</v>
      </c>
      <c r="D105" s="3"/>
      <c r="E105" s="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1.25" customHeight="1" x14ac:dyDescent="0.2">
      <c r="A106" s="51"/>
      <c r="B106" s="52">
        <v>64</v>
      </c>
      <c r="C106" s="53" t="s">
        <v>89</v>
      </c>
      <c r="D106" s="3"/>
      <c r="E106" s="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11.25" customHeight="1" x14ac:dyDescent="0.2">
      <c r="A107" s="51"/>
      <c r="B107" s="52">
        <v>65</v>
      </c>
      <c r="C107" s="53" t="s">
        <v>90</v>
      </c>
      <c r="D107" s="3"/>
      <c r="E107" s="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1.25" customHeight="1" x14ac:dyDescent="0.2">
      <c r="A108" s="51"/>
      <c r="B108" s="52">
        <v>66</v>
      </c>
      <c r="C108" s="53" t="s">
        <v>91</v>
      </c>
      <c r="D108" s="3"/>
      <c r="E108" s="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11.25" customHeight="1" x14ac:dyDescent="0.2">
      <c r="A109" s="51"/>
      <c r="B109" s="52">
        <v>67</v>
      </c>
      <c r="C109" s="53" t="s">
        <v>92</v>
      </c>
      <c r="D109" s="3"/>
      <c r="E109" s="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1.25" customHeight="1" x14ac:dyDescent="0.2">
      <c r="A110" s="51"/>
      <c r="B110" s="52">
        <v>68</v>
      </c>
      <c r="C110" s="53" t="s">
        <v>93</v>
      </c>
      <c r="D110" s="3"/>
      <c r="E110" s="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11.25" customHeight="1" x14ac:dyDescent="0.2">
      <c r="A111" s="51"/>
      <c r="B111" s="52">
        <v>69</v>
      </c>
      <c r="C111" s="53" t="s">
        <v>94</v>
      </c>
      <c r="D111" s="3"/>
      <c r="E111" s="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11.25" customHeight="1" x14ac:dyDescent="0.2">
      <c r="A112" s="51"/>
      <c r="B112" s="52">
        <v>70</v>
      </c>
      <c r="C112" s="53" t="s">
        <v>95</v>
      </c>
      <c r="D112" s="3"/>
      <c r="E112" s="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1.25" customHeight="1" x14ac:dyDescent="0.2">
      <c r="A113" s="51"/>
      <c r="B113" s="52">
        <v>71</v>
      </c>
      <c r="C113" s="53" t="s">
        <v>96</v>
      </c>
      <c r="D113" s="3"/>
      <c r="E113" s="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11.25" customHeight="1" x14ac:dyDescent="0.2">
      <c r="A114" s="51"/>
      <c r="B114" s="52">
        <v>72</v>
      </c>
      <c r="C114" s="53" t="s">
        <v>172</v>
      </c>
      <c r="D114" s="3"/>
      <c r="E114" s="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11.25" customHeight="1" x14ac:dyDescent="0.2">
      <c r="A115" s="51"/>
      <c r="B115" s="52">
        <v>73</v>
      </c>
      <c r="C115" s="58" t="s">
        <v>191</v>
      </c>
      <c r="D115" s="3"/>
      <c r="E115" s="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11.25" customHeight="1" x14ac:dyDescent="0.2">
      <c r="A116" s="51"/>
      <c r="B116" s="52">
        <v>74</v>
      </c>
      <c r="C116" s="58" t="s">
        <v>173</v>
      </c>
      <c r="D116" s="3"/>
      <c r="E116" s="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11.25" customHeight="1" x14ac:dyDescent="0.2">
      <c r="A117" s="51"/>
      <c r="B117" s="52">
        <v>75</v>
      </c>
      <c r="C117" s="58" t="s">
        <v>192</v>
      </c>
      <c r="D117" s="3"/>
      <c r="E117" s="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11.25" customHeight="1" x14ac:dyDescent="0.2">
      <c r="A118" s="51"/>
      <c r="B118" s="52">
        <v>76</v>
      </c>
      <c r="C118" s="58" t="s">
        <v>174</v>
      </c>
      <c r="D118" s="3"/>
      <c r="E118" s="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11.25" customHeight="1" x14ac:dyDescent="0.2">
      <c r="A119" s="51"/>
      <c r="B119" s="52">
        <v>77</v>
      </c>
      <c r="C119" s="58" t="s">
        <v>175</v>
      </c>
      <c r="D119" s="51"/>
      <c r="E119" s="51"/>
    </row>
    <row r="120" spans="1:17" ht="11.25" customHeight="1" x14ac:dyDescent="0.2">
      <c r="A120" s="51"/>
      <c r="B120" s="52">
        <v>78</v>
      </c>
      <c r="C120" s="58" t="s">
        <v>97</v>
      </c>
      <c r="D120" s="51"/>
      <c r="E120" s="51"/>
    </row>
    <row r="121" spans="1:17" ht="11.25" customHeight="1" x14ac:dyDescent="0.2">
      <c r="A121" s="51"/>
      <c r="B121" s="52">
        <v>79</v>
      </c>
      <c r="C121" s="58" t="s">
        <v>176</v>
      </c>
      <c r="D121" s="51"/>
      <c r="E121" s="51"/>
    </row>
    <row r="122" spans="1:17" ht="11.25" customHeight="1" x14ac:dyDescent="0.2">
      <c r="A122" s="51"/>
      <c r="B122" s="52">
        <v>80</v>
      </c>
      <c r="C122" s="58" t="s">
        <v>177</v>
      </c>
      <c r="D122" s="51"/>
      <c r="E122" s="51"/>
    </row>
    <row r="123" spans="1:17" ht="11.25" customHeight="1" x14ac:dyDescent="0.2">
      <c r="A123" s="51"/>
      <c r="B123" s="52">
        <v>81</v>
      </c>
      <c r="C123" s="58" t="s">
        <v>193</v>
      </c>
      <c r="D123" s="51"/>
      <c r="E123" s="51"/>
    </row>
    <row r="124" spans="1:17" ht="11.25" customHeight="1" x14ac:dyDescent="0.2">
      <c r="A124" s="51"/>
      <c r="B124" s="52">
        <v>82</v>
      </c>
      <c r="C124" s="58" t="s">
        <v>194</v>
      </c>
      <c r="D124" s="51"/>
      <c r="E124" s="51"/>
    </row>
    <row r="125" spans="1:17" ht="15" x14ac:dyDescent="0.2">
      <c r="A125" s="51"/>
      <c r="B125" s="52">
        <v>83</v>
      </c>
      <c r="C125" s="58" t="s">
        <v>195</v>
      </c>
      <c r="D125" s="51"/>
      <c r="E125" s="51"/>
    </row>
    <row r="126" spans="1:17" ht="15" x14ac:dyDescent="0.2">
      <c r="A126" s="51"/>
      <c r="B126" s="52">
        <v>84</v>
      </c>
      <c r="C126" s="58" t="s">
        <v>196</v>
      </c>
      <c r="D126" s="51"/>
      <c r="E126" s="51"/>
    </row>
    <row r="127" spans="1:17" ht="15" x14ac:dyDescent="0.2">
      <c r="A127" s="51"/>
      <c r="B127" s="52">
        <v>85</v>
      </c>
      <c r="C127" s="58" t="s">
        <v>197</v>
      </c>
      <c r="D127" s="51"/>
      <c r="E127" s="51"/>
    </row>
    <row r="128" spans="1:17" x14ac:dyDescent="0.2">
      <c r="A128" s="51"/>
      <c r="B128" s="51"/>
      <c r="C128" s="51"/>
      <c r="D128" s="51"/>
      <c r="E128" s="51"/>
    </row>
    <row r="129" spans="1:5" x14ac:dyDescent="0.2">
      <c r="A129" s="51"/>
      <c r="B129" s="51"/>
      <c r="C129" s="51"/>
      <c r="D129" s="51"/>
      <c r="E129" s="51"/>
    </row>
    <row r="130" spans="1:5" x14ac:dyDescent="0.2">
      <c r="A130" s="51"/>
      <c r="B130" s="51"/>
      <c r="C130" s="51"/>
      <c r="D130" s="51"/>
      <c r="E130" s="51"/>
    </row>
    <row r="131" spans="1:5" x14ac:dyDescent="0.2">
      <c r="A131" s="51"/>
      <c r="B131" s="51"/>
      <c r="C131" s="51"/>
      <c r="D131" s="51"/>
      <c r="E131" s="51"/>
    </row>
    <row r="132" spans="1:5" x14ac:dyDescent="0.2">
      <c r="A132" s="51"/>
      <c r="B132" s="51"/>
      <c r="C132" s="51"/>
      <c r="D132" s="51"/>
      <c r="E132" s="51"/>
    </row>
    <row r="133" spans="1:5" x14ac:dyDescent="0.2">
      <c r="A133" s="51"/>
      <c r="B133" s="51"/>
      <c r="C133" s="51"/>
      <c r="D133" s="51"/>
      <c r="E133" s="51"/>
    </row>
    <row r="134" spans="1:5" x14ac:dyDescent="0.2">
      <c r="A134" s="51"/>
      <c r="B134" s="51"/>
      <c r="C134" s="51"/>
      <c r="D134" s="51"/>
      <c r="E134" s="51"/>
    </row>
    <row r="135" spans="1:5" x14ac:dyDescent="0.2">
      <c r="A135" s="51"/>
      <c r="B135" s="51"/>
      <c r="C135" s="51"/>
      <c r="D135" s="51"/>
      <c r="E135" s="51"/>
    </row>
    <row r="136" spans="1:5" x14ac:dyDescent="0.2">
      <c r="A136" s="51"/>
      <c r="B136" s="51"/>
      <c r="C136" s="51"/>
      <c r="D136" s="51"/>
      <c r="E136" s="51"/>
    </row>
    <row r="137" spans="1:5" x14ac:dyDescent="0.2">
      <c r="A137" s="51"/>
      <c r="B137" s="51"/>
      <c r="C137" s="51"/>
      <c r="D137" s="51"/>
      <c r="E137" s="51"/>
    </row>
    <row r="138" spans="1:5" x14ac:dyDescent="0.2">
      <c r="A138" s="51"/>
      <c r="B138" s="51"/>
      <c r="C138" s="51"/>
      <c r="D138" s="51"/>
      <c r="E138" s="51"/>
    </row>
    <row r="139" spans="1:5" x14ac:dyDescent="0.2">
      <c r="A139" s="51"/>
      <c r="B139" s="51"/>
      <c r="C139" s="51"/>
      <c r="D139" s="51"/>
      <c r="E139" s="51"/>
    </row>
    <row r="140" spans="1:5" x14ac:dyDescent="0.2">
      <c r="A140" s="51"/>
      <c r="B140" s="51"/>
      <c r="C140" s="51"/>
      <c r="D140" s="51"/>
      <c r="E140" s="51"/>
    </row>
    <row r="141" spans="1:5" x14ac:dyDescent="0.2">
      <c r="A141" s="51"/>
      <c r="B141" s="51"/>
      <c r="C141" s="51"/>
      <c r="D141" s="51"/>
      <c r="E141" s="51"/>
    </row>
    <row r="142" spans="1:5" x14ac:dyDescent="0.2">
      <c r="A142" s="51"/>
      <c r="B142" s="51"/>
      <c r="C142" s="51"/>
      <c r="D142" s="51"/>
      <c r="E142" s="51"/>
    </row>
    <row r="143" spans="1:5" x14ac:dyDescent="0.2">
      <c r="A143" s="51"/>
      <c r="B143" s="51"/>
      <c r="C143" s="51"/>
      <c r="D143" s="51"/>
      <c r="E143" s="51"/>
    </row>
    <row r="144" spans="1:5" x14ac:dyDescent="0.2">
      <c r="A144" s="51"/>
      <c r="B144" s="51"/>
      <c r="C144" s="51"/>
      <c r="D144" s="51"/>
      <c r="E144" s="51"/>
    </row>
    <row r="145" spans="1:5" x14ac:dyDescent="0.2">
      <c r="A145" s="51"/>
      <c r="B145" s="51"/>
      <c r="C145" s="51"/>
      <c r="D145" s="51"/>
      <c r="E145" s="51"/>
    </row>
    <row r="146" spans="1:5" x14ac:dyDescent="0.2">
      <c r="A146" s="51"/>
      <c r="B146" s="51"/>
      <c r="C146" s="51"/>
      <c r="D146" s="51"/>
      <c r="E146" s="51"/>
    </row>
    <row r="147" spans="1:5" x14ac:dyDescent="0.2">
      <c r="A147" s="51"/>
      <c r="B147" s="51"/>
      <c r="C147" s="51"/>
      <c r="D147" s="51"/>
      <c r="E147" s="51"/>
    </row>
    <row r="148" spans="1:5" x14ac:dyDescent="0.2">
      <c r="A148" s="51"/>
      <c r="B148" s="51"/>
      <c r="C148" s="51"/>
      <c r="D148" s="51"/>
      <c r="E148" s="51"/>
    </row>
    <row r="149" spans="1:5" x14ac:dyDescent="0.2">
      <c r="A149" s="51"/>
      <c r="B149" s="51"/>
      <c r="C149" s="51"/>
      <c r="D149" s="51"/>
      <c r="E149" s="51"/>
    </row>
    <row r="150" spans="1:5" x14ac:dyDescent="0.2">
      <c r="A150" s="51"/>
      <c r="B150" s="51"/>
      <c r="C150" s="51"/>
      <c r="D150" s="51"/>
      <c r="E150" s="51"/>
    </row>
    <row r="151" spans="1:5" x14ac:dyDescent="0.2">
      <c r="A151" s="51"/>
      <c r="B151" s="51"/>
      <c r="C151" s="51"/>
      <c r="D151" s="51"/>
      <c r="E151" s="51"/>
    </row>
    <row r="152" spans="1:5" x14ac:dyDescent="0.2">
      <c r="A152" s="51"/>
      <c r="B152" s="51"/>
      <c r="C152" s="51"/>
      <c r="D152" s="51"/>
      <c r="E152" s="51"/>
    </row>
    <row r="153" spans="1:5" x14ac:dyDescent="0.2">
      <c r="A153" s="51"/>
      <c r="B153" s="51"/>
      <c r="C153" s="51"/>
      <c r="D153" s="51"/>
      <c r="E153" s="51"/>
    </row>
    <row r="154" spans="1:5" x14ac:dyDescent="0.2">
      <c r="A154" s="51"/>
      <c r="B154" s="51"/>
      <c r="C154" s="51"/>
      <c r="D154" s="51"/>
      <c r="E154" s="51"/>
    </row>
    <row r="155" spans="1:5" x14ac:dyDescent="0.2">
      <c r="A155" s="51"/>
      <c r="B155" s="51"/>
      <c r="C155" s="51"/>
      <c r="D155" s="51"/>
      <c r="E155" s="51"/>
    </row>
    <row r="156" spans="1:5" x14ac:dyDescent="0.2">
      <c r="A156" s="51"/>
      <c r="B156" s="51"/>
      <c r="C156" s="51"/>
      <c r="D156" s="51"/>
      <c r="E156" s="51"/>
    </row>
    <row r="157" spans="1:5" x14ac:dyDescent="0.2">
      <c r="A157" s="51"/>
      <c r="B157" s="51"/>
      <c r="C157" s="51"/>
      <c r="D157" s="51"/>
      <c r="E157" s="51"/>
    </row>
    <row r="158" spans="1:5" x14ac:dyDescent="0.2">
      <c r="A158" s="51"/>
      <c r="B158" s="51"/>
      <c r="C158" s="51"/>
      <c r="D158" s="51"/>
      <c r="E158" s="51"/>
    </row>
    <row r="159" spans="1:5" x14ac:dyDescent="0.2">
      <c r="A159" s="51"/>
      <c r="B159" s="51"/>
      <c r="C159" s="51"/>
      <c r="D159" s="51"/>
      <c r="E159" s="51"/>
    </row>
    <row r="160" spans="1:5" x14ac:dyDescent="0.2">
      <c r="A160" s="51"/>
      <c r="B160" s="51"/>
      <c r="C160" s="51"/>
      <c r="D160" s="51"/>
      <c r="E160" s="51"/>
    </row>
    <row r="161" spans="1:5" x14ac:dyDescent="0.2">
      <c r="A161" s="51"/>
      <c r="B161" s="51"/>
      <c r="C161" s="51"/>
      <c r="D161" s="51"/>
      <c r="E161" s="51"/>
    </row>
    <row r="162" spans="1:5" x14ac:dyDescent="0.2">
      <c r="A162" s="51"/>
      <c r="B162" s="51"/>
      <c r="C162" s="51"/>
      <c r="D162" s="51"/>
      <c r="E162" s="51"/>
    </row>
    <row r="163" spans="1:5" x14ac:dyDescent="0.2">
      <c r="A163" s="51"/>
      <c r="B163" s="51"/>
      <c r="C163" s="51"/>
      <c r="D163" s="51"/>
      <c r="E163" s="51"/>
    </row>
    <row r="164" spans="1:5" x14ac:dyDescent="0.2">
      <c r="A164" s="51"/>
      <c r="B164" s="51"/>
      <c r="C164" s="51"/>
      <c r="D164" s="51"/>
      <c r="E164" s="51"/>
    </row>
    <row r="165" spans="1:5" x14ac:dyDescent="0.2">
      <c r="A165" s="51"/>
      <c r="B165" s="51"/>
      <c r="C165" s="51"/>
      <c r="D165" s="51"/>
      <c r="E165" s="51"/>
    </row>
    <row r="166" spans="1:5" x14ac:dyDescent="0.2">
      <c r="A166" s="51"/>
      <c r="B166" s="51"/>
      <c r="C166" s="51"/>
      <c r="D166" s="51"/>
      <c r="E166" s="51"/>
    </row>
    <row r="167" spans="1:5" x14ac:dyDescent="0.2">
      <c r="A167" s="51"/>
      <c r="B167" s="51"/>
      <c r="C167" s="51"/>
      <c r="D167" s="51"/>
      <c r="E167" s="51"/>
    </row>
    <row r="168" spans="1:5" x14ac:dyDescent="0.2">
      <c r="A168" s="51"/>
      <c r="B168" s="51"/>
      <c r="C168" s="51"/>
      <c r="D168" s="51"/>
      <c r="E168" s="51"/>
    </row>
    <row r="169" spans="1:5" x14ac:dyDescent="0.2">
      <c r="A169" s="51"/>
      <c r="B169" s="51"/>
      <c r="C169" s="51"/>
      <c r="D169" s="51"/>
      <c r="E169" s="51"/>
    </row>
    <row r="170" spans="1:5" x14ac:dyDescent="0.2">
      <c r="A170" s="51"/>
      <c r="B170" s="51"/>
      <c r="C170" s="51"/>
      <c r="D170" s="51"/>
      <c r="E170" s="51"/>
    </row>
    <row r="171" spans="1:5" x14ac:dyDescent="0.2">
      <c r="A171" s="51"/>
      <c r="B171" s="51"/>
      <c r="C171" s="51"/>
      <c r="D171" s="51"/>
      <c r="E171" s="51"/>
    </row>
    <row r="172" spans="1:5" x14ac:dyDescent="0.2">
      <c r="A172" s="51"/>
      <c r="B172" s="51"/>
      <c r="C172" s="51"/>
      <c r="D172" s="51"/>
      <c r="E172" s="51"/>
    </row>
    <row r="173" spans="1:5" x14ac:dyDescent="0.2">
      <c r="A173" s="51"/>
      <c r="B173" s="51"/>
      <c r="C173" s="51"/>
      <c r="D173" s="51"/>
      <c r="E173" s="51"/>
    </row>
    <row r="174" spans="1:5" x14ac:dyDescent="0.2">
      <c r="A174" s="51"/>
      <c r="B174" s="51"/>
      <c r="C174" s="51"/>
      <c r="D174" s="51"/>
      <c r="E174" s="51"/>
    </row>
    <row r="175" spans="1:5" x14ac:dyDescent="0.2">
      <c r="A175" s="51"/>
      <c r="B175" s="51"/>
      <c r="C175" s="51"/>
      <c r="D175" s="51"/>
      <c r="E175" s="51"/>
    </row>
    <row r="176" spans="1:5" x14ac:dyDescent="0.2">
      <c r="A176" s="51"/>
      <c r="B176" s="51"/>
      <c r="C176" s="51"/>
      <c r="D176" s="51"/>
      <c r="E176" s="51"/>
    </row>
    <row r="177" spans="1:5" x14ac:dyDescent="0.2">
      <c r="A177" s="51"/>
      <c r="B177" s="51"/>
      <c r="C177" s="51"/>
      <c r="D177" s="51"/>
      <c r="E177" s="51"/>
    </row>
    <row r="178" spans="1:5" x14ac:dyDescent="0.2">
      <c r="A178" s="51"/>
      <c r="B178" s="51"/>
      <c r="C178" s="51"/>
      <c r="D178" s="51"/>
      <c r="E178" s="51"/>
    </row>
    <row r="179" spans="1:5" x14ac:dyDescent="0.2">
      <c r="A179" s="51"/>
      <c r="B179" s="51"/>
      <c r="C179" s="51"/>
      <c r="D179" s="51"/>
      <c r="E179" s="51"/>
    </row>
    <row r="180" spans="1:5" x14ac:dyDescent="0.2">
      <c r="A180" s="51"/>
      <c r="B180" s="51"/>
      <c r="C180" s="51"/>
      <c r="D180" s="51"/>
      <c r="E180" s="51"/>
    </row>
    <row r="181" spans="1:5" x14ac:dyDescent="0.2">
      <c r="A181" s="51"/>
      <c r="B181" s="51"/>
      <c r="C181" s="51"/>
      <c r="D181" s="51"/>
      <c r="E181" s="51"/>
    </row>
    <row r="182" spans="1:5" x14ac:dyDescent="0.2">
      <c r="A182" s="51"/>
      <c r="B182" s="51"/>
      <c r="C182" s="51"/>
      <c r="D182" s="51"/>
      <c r="E182" s="51"/>
    </row>
    <row r="183" spans="1:5" x14ac:dyDescent="0.2">
      <c r="A183" s="51"/>
      <c r="B183" s="51"/>
      <c r="C183" s="51"/>
      <c r="D183" s="51"/>
      <c r="E183" s="51"/>
    </row>
    <row r="184" spans="1:5" x14ac:dyDescent="0.2">
      <c r="A184" s="51"/>
      <c r="B184" s="51"/>
      <c r="C184" s="51"/>
      <c r="D184" s="51"/>
      <c r="E184" s="51"/>
    </row>
    <row r="185" spans="1:5" x14ac:dyDescent="0.2">
      <c r="A185" s="51"/>
      <c r="B185" s="51"/>
      <c r="C185" s="51"/>
      <c r="D185" s="51"/>
      <c r="E185" s="51"/>
    </row>
    <row r="186" spans="1:5" x14ac:dyDescent="0.2">
      <c r="A186" s="51"/>
      <c r="B186" s="51"/>
      <c r="C186" s="51"/>
      <c r="D186" s="51"/>
      <c r="E186" s="51"/>
    </row>
    <row r="187" spans="1:5" x14ac:dyDescent="0.2">
      <c r="A187" s="51"/>
      <c r="B187" s="51"/>
      <c r="C187" s="51"/>
      <c r="D187" s="51"/>
      <c r="E187" s="51"/>
    </row>
    <row r="188" spans="1:5" x14ac:dyDescent="0.2">
      <c r="A188" s="51"/>
      <c r="B188" s="51"/>
      <c r="C188" s="51"/>
      <c r="D188" s="51"/>
      <c r="E188" s="51"/>
    </row>
    <row r="189" spans="1:5" x14ac:dyDescent="0.2">
      <c r="A189" s="51"/>
      <c r="B189" s="51"/>
      <c r="C189" s="51"/>
      <c r="D189" s="51"/>
      <c r="E189" s="51"/>
    </row>
    <row r="190" spans="1:5" x14ac:dyDescent="0.2">
      <c r="A190" s="51"/>
      <c r="B190" s="51"/>
      <c r="C190" s="51"/>
      <c r="D190" s="51"/>
      <c r="E190" s="51"/>
    </row>
    <row r="191" spans="1:5" x14ac:dyDescent="0.2">
      <c r="A191" s="51"/>
      <c r="B191" s="51"/>
      <c r="C191" s="51"/>
      <c r="D191" s="51"/>
      <c r="E191" s="51"/>
    </row>
    <row r="192" spans="1:5" x14ac:dyDescent="0.2">
      <c r="A192" s="51"/>
      <c r="B192" s="51"/>
      <c r="C192" s="51"/>
      <c r="D192" s="51"/>
      <c r="E192" s="51"/>
    </row>
    <row r="193" spans="1:5" x14ac:dyDescent="0.2">
      <c r="A193" s="51"/>
      <c r="B193" s="51"/>
      <c r="C193" s="51"/>
      <c r="D193" s="51"/>
      <c r="E193" s="51"/>
    </row>
    <row r="194" spans="1:5" x14ac:dyDescent="0.2">
      <c r="A194" s="51"/>
      <c r="B194" s="51"/>
      <c r="C194" s="51"/>
      <c r="D194" s="51"/>
      <c r="E194" s="51"/>
    </row>
    <row r="195" spans="1:5" ht="12" customHeight="1" x14ac:dyDescent="0.2">
      <c r="A195" s="51"/>
      <c r="B195" s="51"/>
      <c r="C195" s="51"/>
      <c r="D195" s="51"/>
      <c r="E195" s="51"/>
    </row>
    <row r="196" spans="1:5" hidden="1" x14ac:dyDescent="0.2">
      <c r="A196" s="51"/>
      <c r="B196" s="51"/>
      <c r="C196" s="51"/>
      <c r="D196" s="51"/>
      <c r="E196" s="51"/>
    </row>
    <row r="197" spans="1:5" x14ac:dyDescent="0.2">
      <c r="A197" s="51"/>
      <c r="B197" s="51"/>
      <c r="C197" s="51"/>
      <c r="D197" s="51"/>
      <c r="E197" s="51"/>
    </row>
    <row r="198" spans="1:5" x14ac:dyDescent="0.2">
      <c r="A198" s="51"/>
      <c r="B198" s="51"/>
      <c r="C198" s="51"/>
      <c r="D198" s="51"/>
      <c r="E198" s="51"/>
    </row>
    <row r="199" spans="1:5" x14ac:dyDescent="0.2">
      <c r="A199" s="51"/>
      <c r="B199" s="51"/>
      <c r="C199" s="51"/>
      <c r="D199" s="51"/>
      <c r="E199" s="51"/>
    </row>
    <row r="200" spans="1:5" x14ac:dyDescent="0.2">
      <c r="A200" s="51"/>
      <c r="B200" s="51"/>
      <c r="C200" s="51"/>
      <c r="D200" s="51"/>
      <c r="E200" s="51"/>
    </row>
    <row r="201" spans="1:5" x14ac:dyDescent="0.2">
      <c r="A201" s="51"/>
      <c r="B201" s="51"/>
      <c r="C201" s="51"/>
      <c r="D201" s="51"/>
      <c r="E201" s="51"/>
    </row>
    <row r="202" spans="1:5" x14ac:dyDescent="0.2">
      <c r="A202" s="51"/>
      <c r="B202" s="51"/>
      <c r="C202" s="51"/>
      <c r="D202" s="51"/>
      <c r="E202" s="51"/>
    </row>
    <row r="203" spans="1:5" x14ac:dyDescent="0.2">
      <c r="A203" s="51"/>
      <c r="B203" s="51"/>
      <c r="C203" s="51"/>
      <c r="D203" s="51"/>
      <c r="E203" s="51"/>
    </row>
    <row r="204" spans="1:5" x14ac:dyDescent="0.2">
      <c r="A204" s="51"/>
      <c r="B204" s="51"/>
      <c r="C204" s="51"/>
      <c r="D204" s="51"/>
      <c r="E204" s="51"/>
    </row>
    <row r="205" spans="1:5" x14ac:dyDescent="0.2">
      <c r="A205" s="51"/>
      <c r="B205" s="51"/>
      <c r="C205" s="51"/>
      <c r="D205" s="51"/>
      <c r="E205" s="51"/>
    </row>
    <row r="206" spans="1:5" x14ac:dyDescent="0.2">
      <c r="A206" s="51"/>
      <c r="B206" s="51"/>
      <c r="C206" s="51"/>
      <c r="D206" s="51"/>
      <c r="E206" s="51"/>
    </row>
    <row r="207" spans="1:5" x14ac:dyDescent="0.2">
      <c r="A207" s="51"/>
      <c r="B207" s="51"/>
      <c r="C207" s="51"/>
      <c r="D207" s="51"/>
      <c r="E207" s="51"/>
    </row>
    <row r="208" spans="1:5" x14ac:dyDescent="0.2">
      <c r="A208" s="51"/>
      <c r="B208" s="51"/>
      <c r="C208" s="51"/>
      <c r="D208" s="51"/>
      <c r="E208" s="51"/>
    </row>
    <row r="209" spans="1:5" x14ac:dyDescent="0.2">
      <c r="A209" s="51"/>
      <c r="B209" s="51"/>
      <c r="C209" s="51"/>
      <c r="D209" s="51"/>
      <c r="E209" s="51"/>
    </row>
    <row r="210" spans="1:5" x14ac:dyDescent="0.2">
      <c r="A210" s="51"/>
      <c r="B210" s="51"/>
      <c r="C210" s="51"/>
      <c r="D210" s="51"/>
      <c r="E210" s="51"/>
    </row>
    <row r="211" spans="1:5" x14ac:dyDescent="0.2">
      <c r="A211" s="51"/>
      <c r="B211" s="51"/>
      <c r="C211" s="51"/>
      <c r="D211" s="51"/>
      <c r="E211" s="51"/>
    </row>
    <row r="212" spans="1:5" x14ac:dyDescent="0.2">
      <c r="A212" s="51"/>
      <c r="B212" s="51"/>
      <c r="C212" s="51"/>
      <c r="D212" s="51"/>
      <c r="E212" s="51"/>
    </row>
    <row r="213" spans="1:5" x14ac:dyDescent="0.2">
      <c r="A213" s="51"/>
      <c r="B213" s="51"/>
      <c r="C213" s="51"/>
      <c r="D213" s="51"/>
      <c r="E213" s="51"/>
    </row>
    <row r="214" spans="1:5" x14ac:dyDescent="0.2">
      <c r="A214" s="51"/>
      <c r="B214" s="51"/>
      <c r="C214" s="51"/>
      <c r="D214" s="51"/>
      <c r="E214" s="51"/>
    </row>
    <row r="215" spans="1:5" x14ac:dyDescent="0.2">
      <c r="A215" s="51"/>
      <c r="B215" s="51"/>
      <c r="C215" s="51"/>
      <c r="D215" s="51"/>
      <c r="E215" s="51"/>
    </row>
    <row r="216" spans="1:5" x14ac:dyDescent="0.2">
      <c r="A216" s="51"/>
      <c r="B216" s="51"/>
      <c r="C216" s="51"/>
      <c r="D216" s="51"/>
      <c r="E216" s="51"/>
    </row>
    <row r="217" spans="1:5" x14ac:dyDescent="0.2">
      <c r="A217" s="51"/>
      <c r="B217" s="51"/>
      <c r="C217" s="51"/>
      <c r="D217" s="51"/>
      <c r="E217" s="51"/>
    </row>
    <row r="218" spans="1:5" x14ac:dyDescent="0.2">
      <c r="A218" s="51"/>
      <c r="B218" s="51"/>
      <c r="C218" s="51"/>
      <c r="D218" s="51"/>
      <c r="E218" s="51"/>
    </row>
    <row r="219" spans="1:5" x14ac:dyDescent="0.2">
      <c r="A219" s="51"/>
      <c r="B219" s="51"/>
      <c r="C219" s="51"/>
      <c r="D219" s="51"/>
      <c r="E219" s="51"/>
    </row>
    <row r="220" spans="1:5" x14ac:dyDescent="0.2">
      <c r="A220" s="51"/>
      <c r="B220" s="51"/>
      <c r="C220" s="51"/>
      <c r="D220" s="51"/>
      <c r="E220" s="5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123825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66675</xdr:rowOff>
                  </from>
                  <to>
                    <xdr:col>17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40"/>
  <sheetViews>
    <sheetView zoomScaleNormal="100" workbookViewId="0"/>
  </sheetViews>
  <sheetFormatPr defaultColWidth="10.85546875" defaultRowHeight="12" customHeight="1" x14ac:dyDescent="0.2"/>
  <cols>
    <col min="1" max="1" width="62.7109375" style="148" bestFit="1" customWidth="1"/>
    <col min="2" max="3" width="14.7109375" style="148" bestFit="1" customWidth="1"/>
    <col min="4" max="16384" width="10.85546875" style="148"/>
  </cols>
  <sheetData>
    <row r="1" spans="1:3" ht="21.95" customHeight="1" x14ac:dyDescent="0.3">
      <c r="A1" s="186" t="s">
        <v>403</v>
      </c>
    </row>
    <row r="2" spans="1:3" ht="14.1" customHeight="1" x14ac:dyDescent="0.2">
      <c r="A2" s="155" t="s">
        <v>258</v>
      </c>
    </row>
    <row r="3" spans="1:3" ht="48" customHeight="1" x14ac:dyDescent="0.25">
      <c r="A3" s="233" t="s">
        <v>404</v>
      </c>
      <c r="B3" s="233"/>
      <c r="C3" s="233"/>
    </row>
    <row r="4" spans="1:3" ht="35.1" customHeight="1" x14ac:dyDescent="0.25">
      <c r="A4" s="187"/>
      <c r="B4" s="188" t="s">
        <v>405</v>
      </c>
      <c r="C4" s="189" t="s">
        <v>13</v>
      </c>
    </row>
    <row r="5" spans="1:3" ht="17.100000000000001" customHeight="1" x14ac:dyDescent="0.25">
      <c r="A5" s="187"/>
      <c r="B5" s="190">
        <v>2019</v>
      </c>
      <c r="C5" s="190">
        <v>2019</v>
      </c>
    </row>
    <row r="6" spans="1:3" ht="17.100000000000001" customHeight="1" x14ac:dyDescent="0.25">
      <c r="A6" s="163" t="s">
        <v>406</v>
      </c>
      <c r="B6" s="168">
        <v>120</v>
      </c>
      <c r="C6" s="164">
        <v>4.2487179999999999E-2</v>
      </c>
    </row>
    <row r="7" spans="1:3" ht="17.100000000000001" customHeight="1" x14ac:dyDescent="0.25">
      <c r="A7" s="163" t="s">
        <v>407</v>
      </c>
      <c r="B7" s="168">
        <v>735</v>
      </c>
      <c r="C7" s="164">
        <v>0.25853140000000002</v>
      </c>
    </row>
    <row r="8" spans="1:3" ht="17.100000000000001" customHeight="1" x14ac:dyDescent="0.25">
      <c r="A8" s="163" t="s">
        <v>408</v>
      </c>
      <c r="B8" s="168">
        <v>1957</v>
      </c>
      <c r="C8" s="164">
        <v>0.68592076999999996</v>
      </c>
    </row>
    <row r="9" spans="1:3" ht="17.100000000000001" customHeight="1" x14ac:dyDescent="0.25">
      <c r="A9" s="163" t="s">
        <v>409</v>
      </c>
      <c r="B9" s="168">
        <v>22</v>
      </c>
      <c r="C9" s="164">
        <v>7.7556400000000003E-3</v>
      </c>
    </row>
    <row r="10" spans="1:3" ht="17.100000000000001" customHeight="1" x14ac:dyDescent="0.25">
      <c r="A10" s="163" t="s">
        <v>410</v>
      </c>
      <c r="B10" s="168">
        <v>14</v>
      </c>
      <c r="C10" s="164">
        <v>5.3050099999999998E-3</v>
      </c>
    </row>
    <row r="11" spans="1:3" ht="17.100000000000001" customHeight="1" x14ac:dyDescent="0.25">
      <c r="A11" s="191" t="s">
        <v>411</v>
      </c>
      <c r="B11" s="192">
        <v>263</v>
      </c>
      <c r="C11" s="193" t="s">
        <v>266</v>
      </c>
    </row>
    <row r="12" spans="1:3" ht="17.100000000000001" customHeight="1" x14ac:dyDescent="0.25">
      <c r="A12" s="194" t="s">
        <v>267</v>
      </c>
      <c r="B12" s="195">
        <v>3111</v>
      </c>
      <c r="C12" s="198">
        <v>1</v>
      </c>
    </row>
    <row r="13" spans="1:3" ht="14.1" customHeight="1" x14ac:dyDescent="0.2">
      <c r="A13" s="234"/>
      <c r="B13" s="234"/>
      <c r="C13" s="234"/>
    </row>
    <row r="14" spans="1:3" ht="27.95" customHeight="1" x14ac:dyDescent="0.2">
      <c r="A14" s="235" t="s">
        <v>412</v>
      </c>
      <c r="B14" s="235"/>
      <c r="C14" s="235"/>
    </row>
    <row r="16" spans="1:3" ht="14.1" customHeight="1" x14ac:dyDescent="0.2">
      <c r="A16" s="155" t="s">
        <v>258</v>
      </c>
    </row>
    <row r="17" spans="1:3" ht="48" customHeight="1" x14ac:dyDescent="0.25">
      <c r="A17" s="233" t="s">
        <v>413</v>
      </c>
      <c r="B17" s="233"/>
      <c r="C17" s="233"/>
    </row>
    <row r="18" spans="1:3" ht="35.1" customHeight="1" x14ac:dyDescent="0.25">
      <c r="A18" s="187"/>
      <c r="B18" s="188" t="s">
        <v>405</v>
      </c>
      <c r="C18" s="189" t="s">
        <v>13</v>
      </c>
    </row>
    <row r="19" spans="1:3" ht="17.100000000000001" customHeight="1" x14ac:dyDescent="0.25">
      <c r="A19" s="187"/>
      <c r="B19" s="190">
        <v>2019</v>
      </c>
      <c r="C19" s="190">
        <v>2019</v>
      </c>
    </row>
    <row r="20" spans="1:3" ht="17.100000000000001" customHeight="1" x14ac:dyDescent="0.25">
      <c r="A20" s="163" t="s">
        <v>414</v>
      </c>
      <c r="B20" s="168">
        <v>1081</v>
      </c>
      <c r="C20" s="164">
        <v>0.34828492</v>
      </c>
    </row>
    <row r="21" spans="1:3" ht="17.100000000000001" customHeight="1" x14ac:dyDescent="0.25">
      <c r="A21" s="163" t="s">
        <v>415</v>
      </c>
      <c r="B21" s="168">
        <v>1183</v>
      </c>
      <c r="C21" s="164">
        <v>0.38377559</v>
      </c>
    </row>
    <row r="22" spans="1:3" ht="17.100000000000001" customHeight="1" x14ac:dyDescent="0.25">
      <c r="A22" s="163" t="s">
        <v>416</v>
      </c>
      <c r="B22" s="168">
        <v>510</v>
      </c>
      <c r="C22" s="164">
        <v>0.1651734</v>
      </c>
    </row>
    <row r="23" spans="1:3" ht="17.100000000000001" customHeight="1" x14ac:dyDescent="0.25">
      <c r="A23" s="163" t="s">
        <v>417</v>
      </c>
      <c r="B23" s="168">
        <v>243</v>
      </c>
      <c r="C23" s="164">
        <v>7.951329E-2</v>
      </c>
    </row>
    <row r="24" spans="1:3" ht="17.100000000000001" customHeight="1" x14ac:dyDescent="0.25">
      <c r="A24" s="163" t="s">
        <v>418</v>
      </c>
      <c r="B24" s="168">
        <v>72</v>
      </c>
      <c r="C24" s="164">
        <v>2.3252800000000001E-2</v>
      </c>
    </row>
    <row r="25" spans="1:3" ht="17.100000000000001" customHeight="1" x14ac:dyDescent="0.25">
      <c r="A25" s="191" t="s">
        <v>411</v>
      </c>
      <c r="B25" s="192">
        <v>26</v>
      </c>
      <c r="C25" s="193" t="s">
        <v>266</v>
      </c>
    </row>
    <row r="26" spans="1:3" ht="17.100000000000001" customHeight="1" x14ac:dyDescent="0.25">
      <c r="A26" s="194" t="s">
        <v>267</v>
      </c>
      <c r="B26" s="195">
        <v>3115</v>
      </c>
      <c r="C26" s="198">
        <v>1</v>
      </c>
    </row>
    <row r="27" spans="1:3" ht="14.1" customHeight="1" x14ac:dyDescent="0.2">
      <c r="A27" s="234"/>
      <c r="B27" s="234"/>
      <c r="C27" s="234"/>
    </row>
    <row r="28" spans="1:3" ht="27.95" customHeight="1" x14ac:dyDescent="0.2">
      <c r="A28" s="235" t="s">
        <v>412</v>
      </c>
      <c r="B28" s="235"/>
      <c r="C28" s="235"/>
    </row>
    <row r="30" spans="1:3" ht="14.1" customHeight="1" x14ac:dyDescent="0.2">
      <c r="A30" s="155" t="s">
        <v>258</v>
      </c>
    </row>
    <row r="31" spans="1:3" ht="48" customHeight="1" x14ac:dyDescent="0.25">
      <c r="A31" s="233" t="s">
        <v>419</v>
      </c>
      <c r="B31" s="233"/>
      <c r="C31" s="233"/>
    </row>
    <row r="32" spans="1:3" ht="35.1" customHeight="1" x14ac:dyDescent="0.25">
      <c r="A32" s="187"/>
      <c r="B32" s="188" t="s">
        <v>405</v>
      </c>
      <c r="C32" s="189" t="s">
        <v>13</v>
      </c>
    </row>
    <row r="33" spans="1:3" ht="17.100000000000001" customHeight="1" x14ac:dyDescent="0.25">
      <c r="A33" s="187"/>
      <c r="B33" s="190">
        <v>2019</v>
      </c>
      <c r="C33" s="190">
        <v>2019</v>
      </c>
    </row>
    <row r="34" spans="1:3" ht="17.100000000000001" customHeight="1" x14ac:dyDescent="0.25">
      <c r="A34" s="163" t="s">
        <v>420</v>
      </c>
      <c r="B34" s="168">
        <v>1057</v>
      </c>
      <c r="C34" s="164">
        <v>0.34418818000000001</v>
      </c>
    </row>
    <row r="35" spans="1:3" ht="17.100000000000001" customHeight="1" x14ac:dyDescent="0.25">
      <c r="A35" s="163" t="s">
        <v>421</v>
      </c>
      <c r="B35" s="168">
        <v>1157</v>
      </c>
      <c r="C35" s="164">
        <v>0.37329896000000001</v>
      </c>
    </row>
    <row r="36" spans="1:3" ht="17.100000000000001" customHeight="1" x14ac:dyDescent="0.25">
      <c r="A36" s="163" t="s">
        <v>422</v>
      </c>
      <c r="B36" s="168">
        <v>547</v>
      </c>
      <c r="C36" s="164">
        <v>0.17881917</v>
      </c>
    </row>
    <row r="37" spans="1:3" ht="17.100000000000001" customHeight="1" x14ac:dyDescent="0.25">
      <c r="A37" s="163" t="s">
        <v>423</v>
      </c>
      <c r="B37" s="168">
        <v>310</v>
      </c>
      <c r="C37" s="164">
        <v>0.10369368</v>
      </c>
    </row>
    <row r="38" spans="1:3" ht="17.100000000000001" customHeight="1" x14ac:dyDescent="0.25">
      <c r="A38" s="191" t="s">
        <v>411</v>
      </c>
      <c r="B38" s="192">
        <v>26</v>
      </c>
      <c r="C38" s="193" t="s">
        <v>266</v>
      </c>
    </row>
    <row r="39" spans="1:3" ht="17.100000000000001" customHeight="1" x14ac:dyDescent="0.25">
      <c r="A39" s="194" t="s">
        <v>267</v>
      </c>
      <c r="B39" s="195">
        <v>3097</v>
      </c>
      <c r="C39" s="198">
        <v>1</v>
      </c>
    </row>
    <row r="40" spans="1:3" ht="14.1" customHeight="1" x14ac:dyDescent="0.2">
      <c r="A40" s="234"/>
      <c r="B40" s="234"/>
      <c r="C40" s="234"/>
    </row>
    <row r="41" spans="1:3" ht="27.95" customHeight="1" x14ac:dyDescent="0.2">
      <c r="A41" s="235" t="s">
        <v>412</v>
      </c>
      <c r="B41" s="235"/>
      <c r="C41" s="235"/>
    </row>
    <row r="43" spans="1:3" ht="21.95" customHeight="1" x14ac:dyDescent="0.3">
      <c r="A43" s="186" t="s">
        <v>424</v>
      </c>
    </row>
    <row r="44" spans="1:3" ht="14.1" customHeight="1" x14ac:dyDescent="0.2">
      <c r="A44" s="155" t="s">
        <v>258</v>
      </c>
    </row>
    <row r="45" spans="1:3" ht="48" customHeight="1" x14ac:dyDescent="0.25">
      <c r="A45" s="233" t="s">
        <v>425</v>
      </c>
      <c r="B45" s="233"/>
      <c r="C45" s="233"/>
    </row>
    <row r="46" spans="1:3" ht="35.1" customHeight="1" x14ac:dyDescent="0.2">
      <c r="A46" s="187"/>
      <c r="B46" s="188" t="s">
        <v>405</v>
      </c>
      <c r="C46" s="188" t="s">
        <v>426</v>
      </c>
    </row>
    <row r="47" spans="1:3" ht="17.100000000000001" customHeight="1" x14ac:dyDescent="0.25">
      <c r="A47" s="187"/>
      <c r="B47" s="190">
        <v>2019</v>
      </c>
      <c r="C47" s="190">
        <v>2019</v>
      </c>
    </row>
    <row r="48" spans="1:3" ht="17.100000000000001" customHeight="1" x14ac:dyDescent="0.25">
      <c r="A48" s="163" t="s">
        <v>427</v>
      </c>
      <c r="B48" s="168">
        <v>128</v>
      </c>
      <c r="C48" s="164">
        <v>4.2737900000000002E-2</v>
      </c>
    </row>
    <row r="49" spans="1:3" ht="17.100000000000001" customHeight="1" x14ac:dyDescent="0.25">
      <c r="A49" s="163" t="s">
        <v>428</v>
      </c>
      <c r="B49" s="168">
        <v>379</v>
      </c>
      <c r="C49" s="164">
        <v>0.12654424</v>
      </c>
    </row>
    <row r="50" spans="1:3" ht="17.100000000000001" customHeight="1" x14ac:dyDescent="0.25">
      <c r="A50" s="163" t="s">
        <v>429</v>
      </c>
      <c r="B50" s="168">
        <v>1496</v>
      </c>
      <c r="C50" s="164">
        <v>0.49949916999999999</v>
      </c>
    </row>
    <row r="51" spans="1:3" ht="17.100000000000001" customHeight="1" x14ac:dyDescent="0.25">
      <c r="A51" s="163" t="s">
        <v>430</v>
      </c>
      <c r="B51" s="168">
        <v>294</v>
      </c>
      <c r="C51" s="164">
        <v>9.8163609999999998E-2</v>
      </c>
    </row>
    <row r="52" spans="1:3" ht="17.100000000000001" customHeight="1" x14ac:dyDescent="0.25">
      <c r="A52" s="163" t="s">
        <v>431</v>
      </c>
      <c r="B52" s="168">
        <v>585</v>
      </c>
      <c r="C52" s="164">
        <v>0.19532553999999999</v>
      </c>
    </row>
    <row r="53" spans="1:3" ht="17.100000000000001" customHeight="1" x14ac:dyDescent="0.25">
      <c r="A53" s="163" t="s">
        <v>432</v>
      </c>
      <c r="B53" s="168">
        <v>98</v>
      </c>
      <c r="C53" s="164">
        <v>3.2721199999999999E-2</v>
      </c>
    </row>
    <row r="54" spans="1:3" ht="17.100000000000001" customHeight="1" x14ac:dyDescent="0.25">
      <c r="A54" s="191" t="s">
        <v>212</v>
      </c>
      <c r="B54" s="192">
        <v>15</v>
      </c>
      <c r="C54" s="199">
        <v>5.00835E-3</v>
      </c>
    </row>
    <row r="55" spans="1:3" ht="17.100000000000001" customHeight="1" x14ac:dyDescent="0.25">
      <c r="A55" s="194" t="s">
        <v>267</v>
      </c>
      <c r="B55" s="195">
        <v>2995</v>
      </c>
      <c r="C55" s="198">
        <v>1</v>
      </c>
    </row>
    <row r="57" spans="1:3" ht="14.1" customHeight="1" x14ac:dyDescent="0.2">
      <c r="A57" s="155" t="s">
        <v>258</v>
      </c>
    </row>
    <row r="58" spans="1:3" ht="48" customHeight="1" x14ac:dyDescent="0.25">
      <c r="A58" s="233" t="s">
        <v>433</v>
      </c>
      <c r="B58" s="233"/>
      <c r="C58" s="233"/>
    </row>
    <row r="59" spans="1:3" ht="35.1" customHeight="1" x14ac:dyDescent="0.2">
      <c r="A59" s="187"/>
      <c r="B59" s="188" t="s">
        <v>405</v>
      </c>
      <c r="C59" s="188" t="s">
        <v>426</v>
      </c>
    </row>
    <row r="60" spans="1:3" ht="17.100000000000001" customHeight="1" x14ac:dyDescent="0.25">
      <c r="A60" s="187"/>
      <c r="B60" s="190">
        <v>2019</v>
      </c>
      <c r="C60" s="190">
        <v>2019</v>
      </c>
    </row>
    <row r="61" spans="1:3" ht="17.100000000000001" customHeight="1" x14ac:dyDescent="0.25">
      <c r="A61" s="163" t="s">
        <v>434</v>
      </c>
      <c r="B61" s="168">
        <v>3122</v>
      </c>
      <c r="C61" s="164">
        <v>0.96926420000000002</v>
      </c>
    </row>
    <row r="62" spans="1:3" ht="17.100000000000001" customHeight="1" x14ac:dyDescent="0.25">
      <c r="A62" s="191" t="s">
        <v>435</v>
      </c>
      <c r="B62" s="192">
        <v>99</v>
      </c>
      <c r="C62" s="199">
        <v>3.0735800000000001E-2</v>
      </c>
    </row>
    <row r="63" spans="1:3" ht="17.100000000000001" customHeight="1" x14ac:dyDescent="0.25">
      <c r="A63" s="194" t="s">
        <v>267</v>
      </c>
      <c r="B63" s="195">
        <v>3221</v>
      </c>
      <c r="C63" s="198">
        <v>1</v>
      </c>
    </row>
    <row r="65" spans="1:3" ht="14.1" customHeight="1" x14ac:dyDescent="0.2">
      <c r="A65" s="155" t="s">
        <v>258</v>
      </c>
    </row>
    <row r="66" spans="1:3" ht="48" customHeight="1" x14ac:dyDescent="0.25">
      <c r="A66" s="233" t="s">
        <v>436</v>
      </c>
      <c r="B66" s="233"/>
      <c r="C66" s="233"/>
    </row>
    <row r="67" spans="1:3" ht="35.1" customHeight="1" x14ac:dyDescent="0.2">
      <c r="A67" s="187"/>
      <c r="B67" s="188" t="s">
        <v>405</v>
      </c>
      <c r="C67" s="188" t="s">
        <v>426</v>
      </c>
    </row>
    <row r="68" spans="1:3" ht="17.100000000000001" customHeight="1" x14ac:dyDescent="0.25">
      <c r="A68" s="187"/>
      <c r="B68" s="190">
        <v>2019</v>
      </c>
      <c r="C68" s="190">
        <v>2019</v>
      </c>
    </row>
    <row r="69" spans="1:3" ht="17.100000000000001" customHeight="1" x14ac:dyDescent="0.25">
      <c r="A69" s="163">
        <v>1</v>
      </c>
      <c r="B69" s="168">
        <v>16</v>
      </c>
      <c r="C69" s="164">
        <v>4.9674000000000003E-3</v>
      </c>
    </row>
    <row r="70" spans="1:3" ht="17.100000000000001" customHeight="1" x14ac:dyDescent="0.25">
      <c r="A70" s="163">
        <v>2</v>
      </c>
      <c r="B70" s="168">
        <v>83</v>
      </c>
      <c r="C70" s="164">
        <v>2.5768389999999999E-2</v>
      </c>
    </row>
    <row r="71" spans="1:3" ht="17.100000000000001" customHeight="1" x14ac:dyDescent="0.25">
      <c r="A71" s="163">
        <v>3</v>
      </c>
      <c r="B71" s="168">
        <v>0</v>
      </c>
      <c r="C71" s="164">
        <v>0</v>
      </c>
    </row>
    <row r="72" spans="1:3" ht="17.100000000000001" customHeight="1" x14ac:dyDescent="0.25">
      <c r="A72" s="163">
        <v>4</v>
      </c>
      <c r="B72" s="168">
        <v>2</v>
      </c>
      <c r="C72" s="164">
        <v>6.2093000000000001E-4</v>
      </c>
    </row>
    <row r="73" spans="1:3" ht="17.100000000000001" customHeight="1" x14ac:dyDescent="0.25">
      <c r="A73" s="163">
        <v>5</v>
      </c>
      <c r="B73" s="168">
        <v>2</v>
      </c>
      <c r="C73" s="164">
        <v>6.2093000000000001E-4</v>
      </c>
    </row>
    <row r="74" spans="1:3" ht="17.100000000000001" customHeight="1" x14ac:dyDescent="0.25">
      <c r="A74" s="163">
        <v>6</v>
      </c>
      <c r="B74" s="168">
        <v>6</v>
      </c>
      <c r="C74" s="164">
        <v>1.8627800000000001E-3</v>
      </c>
    </row>
    <row r="75" spans="1:3" ht="17.100000000000001" customHeight="1" x14ac:dyDescent="0.25">
      <c r="A75" s="163">
        <v>7</v>
      </c>
      <c r="B75" s="168">
        <v>33</v>
      </c>
      <c r="C75" s="164">
        <v>1.0245270000000001E-2</v>
      </c>
    </row>
    <row r="76" spans="1:3" ht="17.100000000000001" customHeight="1" x14ac:dyDescent="0.25">
      <c r="A76" s="163">
        <v>8</v>
      </c>
      <c r="B76" s="168">
        <v>15</v>
      </c>
      <c r="C76" s="164">
        <v>4.65694E-3</v>
      </c>
    </row>
    <row r="77" spans="1:3" ht="17.100000000000001" customHeight="1" x14ac:dyDescent="0.25">
      <c r="A77" s="163">
        <v>9</v>
      </c>
      <c r="B77" s="168">
        <v>26</v>
      </c>
      <c r="C77" s="164">
        <v>8.0720299999999991E-3</v>
      </c>
    </row>
    <row r="78" spans="1:3" ht="17.100000000000001" customHeight="1" x14ac:dyDescent="0.25">
      <c r="A78" s="163">
        <v>10</v>
      </c>
      <c r="B78" s="168">
        <v>0</v>
      </c>
      <c r="C78" s="164">
        <v>0</v>
      </c>
    </row>
    <row r="79" spans="1:3" ht="17.100000000000001" customHeight="1" x14ac:dyDescent="0.25">
      <c r="A79" s="163">
        <v>11</v>
      </c>
      <c r="B79" s="168">
        <v>74</v>
      </c>
      <c r="C79" s="164">
        <v>2.2974230000000002E-2</v>
      </c>
    </row>
    <row r="80" spans="1:3" ht="17.100000000000001" customHeight="1" x14ac:dyDescent="0.25">
      <c r="A80" s="163">
        <v>12</v>
      </c>
      <c r="B80" s="168">
        <v>158</v>
      </c>
      <c r="C80" s="164">
        <v>4.9053090000000001E-2</v>
      </c>
    </row>
    <row r="81" spans="1:3" ht="17.100000000000001" customHeight="1" x14ac:dyDescent="0.25">
      <c r="A81" s="163">
        <v>13</v>
      </c>
      <c r="B81" s="168">
        <v>284</v>
      </c>
      <c r="C81" s="164">
        <v>8.8171379999999994E-2</v>
      </c>
    </row>
    <row r="82" spans="1:3" ht="17.100000000000001" customHeight="1" x14ac:dyDescent="0.25">
      <c r="A82" s="163">
        <v>14</v>
      </c>
      <c r="B82" s="168">
        <v>1587</v>
      </c>
      <c r="C82" s="164">
        <v>0.49270413000000002</v>
      </c>
    </row>
    <row r="83" spans="1:3" ht="17.100000000000001" customHeight="1" x14ac:dyDescent="0.25">
      <c r="A83" s="163">
        <v>15</v>
      </c>
      <c r="B83" s="168">
        <v>281</v>
      </c>
      <c r="C83" s="164">
        <v>8.7239990000000003E-2</v>
      </c>
    </row>
    <row r="84" spans="1:3" ht="17.100000000000001" customHeight="1" x14ac:dyDescent="0.25">
      <c r="A84" s="163">
        <v>16</v>
      </c>
      <c r="B84" s="168">
        <v>347</v>
      </c>
      <c r="C84" s="164">
        <v>0.10773052</v>
      </c>
    </row>
    <row r="85" spans="1:3" ht="17.100000000000001" customHeight="1" x14ac:dyDescent="0.25">
      <c r="A85" s="191">
        <v>17</v>
      </c>
      <c r="B85" s="192">
        <v>307</v>
      </c>
      <c r="C85" s="199">
        <v>9.5312010000000003E-2</v>
      </c>
    </row>
    <row r="86" spans="1:3" ht="17.100000000000001" customHeight="1" x14ac:dyDescent="0.25">
      <c r="A86" s="194" t="s">
        <v>267</v>
      </c>
      <c r="B86" s="195">
        <v>3221</v>
      </c>
      <c r="C86" s="198">
        <v>1</v>
      </c>
    </row>
    <row r="88" spans="1:3" ht="14.1" customHeight="1" x14ac:dyDescent="0.2">
      <c r="A88" s="155" t="s">
        <v>258</v>
      </c>
    </row>
    <row r="89" spans="1:3" ht="48" customHeight="1" x14ac:dyDescent="0.25">
      <c r="A89" s="233" t="s">
        <v>437</v>
      </c>
      <c r="B89" s="233"/>
      <c r="C89" s="233"/>
    </row>
    <row r="90" spans="1:3" ht="35.1" customHeight="1" x14ac:dyDescent="0.2">
      <c r="A90" s="187"/>
      <c r="B90" s="188" t="s">
        <v>405</v>
      </c>
      <c r="C90" s="188" t="s">
        <v>426</v>
      </c>
    </row>
    <row r="91" spans="1:3" ht="17.100000000000001" customHeight="1" x14ac:dyDescent="0.25">
      <c r="A91" s="187"/>
      <c r="B91" s="190">
        <v>2019</v>
      </c>
      <c r="C91" s="190">
        <v>2019</v>
      </c>
    </row>
    <row r="92" spans="1:3" ht="17.100000000000001" customHeight="1" x14ac:dyDescent="0.25">
      <c r="A92" s="163" t="s">
        <v>438</v>
      </c>
      <c r="B92" s="168">
        <v>393</v>
      </c>
      <c r="C92" s="164">
        <v>0.1220118</v>
      </c>
    </row>
    <row r="93" spans="1:3" ht="17.100000000000001" customHeight="1" x14ac:dyDescent="0.25">
      <c r="A93" s="163" t="s">
        <v>439</v>
      </c>
      <c r="B93" s="168">
        <v>95</v>
      </c>
      <c r="C93" s="164">
        <v>2.9493950000000001E-2</v>
      </c>
    </row>
    <row r="94" spans="1:3" ht="17.100000000000001" customHeight="1" x14ac:dyDescent="0.25">
      <c r="A94" s="163" t="s">
        <v>440</v>
      </c>
      <c r="B94" s="168">
        <v>201</v>
      </c>
      <c r="C94" s="164">
        <v>6.2402979999999997E-2</v>
      </c>
    </row>
    <row r="95" spans="1:3" ht="17.100000000000001" customHeight="1" x14ac:dyDescent="0.25">
      <c r="A95" s="163" t="s">
        <v>441</v>
      </c>
      <c r="B95" s="168">
        <v>183</v>
      </c>
      <c r="C95" s="164">
        <v>5.6814650000000001E-2</v>
      </c>
    </row>
    <row r="96" spans="1:3" ht="17.100000000000001" customHeight="1" x14ac:dyDescent="0.25">
      <c r="A96" s="191" t="s">
        <v>442</v>
      </c>
      <c r="B96" s="192">
        <v>2349</v>
      </c>
      <c r="C96" s="199">
        <v>0.72927662000000004</v>
      </c>
    </row>
    <row r="97" spans="1:3" ht="17.100000000000001" customHeight="1" x14ac:dyDescent="0.25">
      <c r="A97" s="194" t="s">
        <v>267</v>
      </c>
      <c r="B97" s="195">
        <v>3221</v>
      </c>
      <c r="C97" s="198">
        <v>1</v>
      </c>
    </row>
    <row r="99" spans="1:3" ht="21.95" customHeight="1" x14ac:dyDescent="0.3">
      <c r="A99" s="186" t="s">
        <v>443</v>
      </c>
    </row>
    <row r="100" spans="1:3" ht="14.1" customHeight="1" x14ac:dyDescent="0.2">
      <c r="A100" s="155" t="s">
        <v>258</v>
      </c>
    </row>
    <row r="101" spans="1:3" ht="48" customHeight="1" x14ac:dyDescent="0.25">
      <c r="A101" s="233" t="s">
        <v>444</v>
      </c>
      <c r="B101" s="233"/>
      <c r="C101" s="233"/>
    </row>
    <row r="102" spans="1:3" ht="35.1" customHeight="1" x14ac:dyDescent="0.2">
      <c r="A102" s="187"/>
      <c r="B102" s="188" t="s">
        <v>405</v>
      </c>
      <c r="C102" s="188" t="s">
        <v>426</v>
      </c>
    </row>
    <row r="103" spans="1:3" ht="17.100000000000001" customHeight="1" x14ac:dyDescent="0.25">
      <c r="A103" s="187"/>
      <c r="B103" s="190">
        <v>2019</v>
      </c>
      <c r="C103" s="190">
        <v>2019</v>
      </c>
    </row>
    <row r="104" spans="1:3" ht="17.100000000000001" customHeight="1" x14ac:dyDescent="0.25">
      <c r="A104" s="163" t="s">
        <v>445</v>
      </c>
      <c r="B104" s="168">
        <v>96</v>
      </c>
      <c r="C104" s="164">
        <v>2.980441E-2</v>
      </c>
    </row>
    <row r="105" spans="1:3" ht="17.100000000000001" customHeight="1" x14ac:dyDescent="0.25">
      <c r="A105" s="163" t="s">
        <v>446</v>
      </c>
      <c r="B105" s="168">
        <v>121</v>
      </c>
      <c r="C105" s="164">
        <v>3.7565969999999997E-2</v>
      </c>
    </row>
    <row r="106" spans="1:3" ht="17.100000000000001" customHeight="1" x14ac:dyDescent="0.25">
      <c r="A106" s="163" t="s">
        <v>447</v>
      </c>
      <c r="B106" s="168">
        <v>220</v>
      </c>
      <c r="C106" s="164">
        <v>6.8301769999999998E-2</v>
      </c>
    </row>
    <row r="107" spans="1:3" ht="17.100000000000001" customHeight="1" x14ac:dyDescent="0.25">
      <c r="A107" s="163" t="s">
        <v>448</v>
      </c>
      <c r="B107" s="168">
        <v>88</v>
      </c>
      <c r="C107" s="164">
        <v>2.7320710000000002E-2</v>
      </c>
    </row>
    <row r="108" spans="1:3" ht="17.100000000000001" customHeight="1" x14ac:dyDescent="0.25">
      <c r="A108" s="163" t="s">
        <v>449</v>
      </c>
      <c r="B108" s="168">
        <v>87</v>
      </c>
      <c r="C108" s="164">
        <v>2.701025E-2</v>
      </c>
    </row>
    <row r="109" spans="1:3" ht="17.100000000000001" customHeight="1" x14ac:dyDescent="0.25">
      <c r="A109" s="163" t="s">
        <v>450</v>
      </c>
      <c r="B109" s="168">
        <v>137</v>
      </c>
      <c r="C109" s="164">
        <v>4.2533370000000001E-2</v>
      </c>
    </row>
    <row r="110" spans="1:3" ht="17.100000000000001" customHeight="1" x14ac:dyDescent="0.25">
      <c r="A110" s="163" t="s">
        <v>451</v>
      </c>
      <c r="B110" s="168">
        <v>102</v>
      </c>
      <c r="C110" s="164">
        <v>3.1667180000000003E-2</v>
      </c>
    </row>
    <row r="111" spans="1:3" ht="17.100000000000001" customHeight="1" x14ac:dyDescent="0.25">
      <c r="A111" s="163" t="s">
        <v>452</v>
      </c>
      <c r="B111" s="168">
        <v>344</v>
      </c>
      <c r="C111" s="164">
        <v>0.10679913000000001</v>
      </c>
    </row>
    <row r="112" spans="1:3" ht="17.100000000000001" customHeight="1" x14ac:dyDescent="0.25">
      <c r="A112" s="163" t="s">
        <v>453</v>
      </c>
      <c r="B112" s="168">
        <v>124</v>
      </c>
      <c r="C112" s="164">
        <v>3.8497360000000001E-2</v>
      </c>
    </row>
    <row r="113" spans="1:3" ht="17.100000000000001" customHeight="1" x14ac:dyDescent="0.25">
      <c r="A113" s="163" t="s">
        <v>454</v>
      </c>
      <c r="B113" s="168">
        <v>20</v>
      </c>
      <c r="C113" s="164">
        <v>6.2092500000000004E-3</v>
      </c>
    </row>
    <row r="114" spans="1:3" ht="17.100000000000001" customHeight="1" x14ac:dyDescent="0.25">
      <c r="A114" s="163" t="s">
        <v>455</v>
      </c>
      <c r="B114" s="168">
        <v>94</v>
      </c>
      <c r="C114" s="164">
        <v>2.9183480000000001E-2</v>
      </c>
    </row>
    <row r="115" spans="1:3" ht="17.100000000000001" customHeight="1" x14ac:dyDescent="0.25">
      <c r="A115" s="191" t="s">
        <v>456</v>
      </c>
      <c r="B115" s="192">
        <v>1788</v>
      </c>
      <c r="C115" s="199">
        <v>0.55510711000000001</v>
      </c>
    </row>
    <row r="116" spans="1:3" ht="17.100000000000001" customHeight="1" x14ac:dyDescent="0.25">
      <c r="A116" s="194" t="s">
        <v>267</v>
      </c>
      <c r="B116" s="195">
        <v>3221</v>
      </c>
      <c r="C116" s="198">
        <v>1</v>
      </c>
    </row>
    <row r="118" spans="1:3" ht="21.95" customHeight="1" x14ac:dyDescent="0.3">
      <c r="A118" s="186" t="s">
        <v>457</v>
      </c>
    </row>
    <row r="119" spans="1:3" ht="14.1" customHeight="1" x14ac:dyDescent="0.2">
      <c r="A119" s="155" t="s">
        <v>258</v>
      </c>
    </row>
    <row r="120" spans="1:3" ht="48" customHeight="1" x14ac:dyDescent="0.25">
      <c r="A120" s="233" t="s">
        <v>458</v>
      </c>
      <c r="B120" s="233"/>
      <c r="C120" s="233"/>
    </row>
    <row r="121" spans="1:3" ht="35.1" customHeight="1" x14ac:dyDescent="0.25">
      <c r="A121" s="187"/>
      <c r="B121" s="188" t="s">
        <v>405</v>
      </c>
      <c r="C121" s="189" t="s">
        <v>13</v>
      </c>
    </row>
    <row r="122" spans="1:3" ht="17.100000000000001" customHeight="1" x14ac:dyDescent="0.25">
      <c r="A122" s="187"/>
      <c r="B122" s="190">
        <v>2019</v>
      </c>
      <c r="C122" s="190">
        <v>2019</v>
      </c>
    </row>
    <row r="123" spans="1:3" ht="17.100000000000001" customHeight="1" x14ac:dyDescent="0.25">
      <c r="A123" s="163" t="s">
        <v>459</v>
      </c>
      <c r="B123" s="168">
        <v>34</v>
      </c>
      <c r="C123" s="164">
        <v>1.1165660000000001E-2</v>
      </c>
    </row>
    <row r="124" spans="1:3" ht="17.100000000000001" customHeight="1" x14ac:dyDescent="0.25">
      <c r="A124" s="163" t="s">
        <v>460</v>
      </c>
      <c r="B124" s="168">
        <v>15</v>
      </c>
      <c r="C124" s="164">
        <v>4.8494000000000002E-3</v>
      </c>
    </row>
    <row r="125" spans="1:3" ht="17.100000000000001" customHeight="1" x14ac:dyDescent="0.25">
      <c r="A125" s="163" t="s">
        <v>461</v>
      </c>
      <c r="B125" s="168">
        <v>11</v>
      </c>
      <c r="C125" s="164">
        <v>3.6216500000000001E-3</v>
      </c>
    </row>
    <row r="126" spans="1:3" ht="17.100000000000001" customHeight="1" x14ac:dyDescent="0.25">
      <c r="A126" s="163" t="s">
        <v>462</v>
      </c>
      <c r="B126" s="168">
        <v>28</v>
      </c>
      <c r="C126" s="164">
        <v>9.4764099999999993E-3</v>
      </c>
    </row>
    <row r="127" spans="1:3" ht="17.100000000000001" customHeight="1" x14ac:dyDescent="0.25">
      <c r="A127" s="163" t="s">
        <v>463</v>
      </c>
      <c r="B127" s="168">
        <v>17</v>
      </c>
      <c r="C127" s="164">
        <v>5.5641600000000003E-3</v>
      </c>
    </row>
    <row r="128" spans="1:3" ht="17.100000000000001" customHeight="1" x14ac:dyDescent="0.25">
      <c r="A128" s="163" t="s">
        <v>464</v>
      </c>
      <c r="B128" s="168">
        <v>19</v>
      </c>
      <c r="C128" s="164">
        <v>6.6074999999999997E-3</v>
      </c>
    </row>
    <row r="129" spans="1:3" ht="17.100000000000001" customHeight="1" x14ac:dyDescent="0.25">
      <c r="A129" s="163" t="s">
        <v>465</v>
      </c>
      <c r="B129" s="168">
        <v>54</v>
      </c>
      <c r="C129" s="164">
        <v>1.8091059999999999E-2</v>
      </c>
    </row>
    <row r="130" spans="1:3" ht="17.100000000000001" customHeight="1" x14ac:dyDescent="0.25">
      <c r="A130" s="163" t="s">
        <v>466</v>
      </c>
      <c r="B130" s="168">
        <v>11</v>
      </c>
      <c r="C130" s="164">
        <v>3.8826799999999999E-3</v>
      </c>
    </row>
    <row r="131" spans="1:3" ht="17.100000000000001" customHeight="1" x14ac:dyDescent="0.25">
      <c r="A131" s="163" t="s">
        <v>467</v>
      </c>
      <c r="B131" s="168">
        <v>31</v>
      </c>
      <c r="C131" s="164">
        <v>1.07207E-2</v>
      </c>
    </row>
    <row r="132" spans="1:3" ht="17.100000000000001" customHeight="1" x14ac:dyDescent="0.25">
      <c r="A132" s="163" t="s">
        <v>468</v>
      </c>
      <c r="B132" s="168">
        <v>49</v>
      </c>
      <c r="C132" s="164">
        <v>1.934775E-2</v>
      </c>
    </row>
    <row r="133" spans="1:3" ht="17.100000000000001" customHeight="1" x14ac:dyDescent="0.25">
      <c r="A133" s="163" t="s">
        <v>469</v>
      </c>
      <c r="B133" s="168">
        <v>38</v>
      </c>
      <c r="C133" s="164">
        <v>1.2455839999999999E-2</v>
      </c>
    </row>
    <row r="134" spans="1:3" ht="17.100000000000001" customHeight="1" x14ac:dyDescent="0.25">
      <c r="A134" s="163" t="s">
        <v>212</v>
      </c>
      <c r="B134" s="168">
        <v>242</v>
      </c>
      <c r="C134" s="164">
        <v>8.1361169999999997E-2</v>
      </c>
    </row>
    <row r="135" spans="1:3" ht="17.100000000000001" customHeight="1" x14ac:dyDescent="0.25">
      <c r="A135" s="191" t="s">
        <v>470</v>
      </c>
      <c r="B135" s="192">
        <v>2315</v>
      </c>
      <c r="C135" s="199">
        <v>0.81285600999999996</v>
      </c>
    </row>
    <row r="136" spans="1:3" ht="17.100000000000001" customHeight="1" x14ac:dyDescent="0.25">
      <c r="A136" s="194" t="s">
        <v>267</v>
      </c>
      <c r="B136" s="195">
        <v>2864</v>
      </c>
      <c r="C136" s="198">
        <v>1</v>
      </c>
    </row>
    <row r="138" spans="1:3" ht="15.95" customHeight="1" x14ac:dyDescent="0.2">
      <c r="A138" s="196" t="s">
        <v>471</v>
      </c>
    </row>
    <row r="139" spans="1:3" ht="15.95" customHeight="1" x14ac:dyDescent="0.2">
      <c r="A139" s="197" t="s">
        <v>472</v>
      </c>
    </row>
    <row r="140" spans="1:3" ht="15.95" customHeight="1" x14ac:dyDescent="0.2">
      <c r="A140" s="197" t="s">
        <v>473</v>
      </c>
    </row>
  </sheetData>
  <mergeCells count="15">
    <mergeCell ref="A28:C28"/>
    <mergeCell ref="A3:C3"/>
    <mergeCell ref="A13:C13"/>
    <mergeCell ref="A14:C14"/>
    <mergeCell ref="A17:C17"/>
    <mergeCell ref="A27:C27"/>
    <mergeCell ref="A89:C89"/>
    <mergeCell ref="A101:C101"/>
    <mergeCell ref="A120:C120"/>
    <mergeCell ref="A31:C31"/>
    <mergeCell ref="A40:C40"/>
    <mergeCell ref="A41:C41"/>
    <mergeCell ref="A45:C45"/>
    <mergeCell ref="A58:C58"/>
    <mergeCell ref="A66:C66"/>
  </mergeCells>
  <pageMargins left="0.05" right="0.0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9"/>
  <sheetViews>
    <sheetView workbookViewId="0">
      <selection sqref="A1:B1"/>
    </sheetView>
  </sheetViews>
  <sheetFormatPr defaultColWidth="9.140625" defaultRowHeight="15" x14ac:dyDescent="0.25"/>
  <cols>
    <col min="1" max="2" width="75.7109375" style="138" customWidth="1"/>
    <col min="3" max="16384" width="9.140625" style="1"/>
  </cols>
  <sheetData>
    <row r="1" spans="1:2" ht="66" customHeight="1" x14ac:dyDescent="0.25">
      <c r="A1" s="236" t="s">
        <v>142</v>
      </c>
      <c r="B1" s="236"/>
    </row>
    <row r="2" spans="1:2" ht="48" customHeight="1" x14ac:dyDescent="0.25">
      <c r="A2" s="126" t="s">
        <v>143</v>
      </c>
      <c r="B2" s="127" t="s">
        <v>144</v>
      </c>
    </row>
    <row r="3" spans="1:2" ht="105" x14ac:dyDescent="0.25">
      <c r="A3" s="128" t="s">
        <v>145</v>
      </c>
      <c r="B3" s="128" t="s">
        <v>157</v>
      </c>
    </row>
    <row r="4" spans="1:2" ht="135" x14ac:dyDescent="0.25">
      <c r="A4" s="129" t="s">
        <v>146</v>
      </c>
      <c r="B4" s="129" t="s">
        <v>157</v>
      </c>
    </row>
    <row r="5" spans="1:2" ht="105" x14ac:dyDescent="0.25">
      <c r="A5" s="128" t="s">
        <v>147</v>
      </c>
      <c r="B5" s="128" t="s">
        <v>157</v>
      </c>
    </row>
    <row r="6" spans="1:2" ht="180" x14ac:dyDescent="0.25">
      <c r="A6" s="129" t="s">
        <v>158</v>
      </c>
      <c r="B6" s="129" t="s">
        <v>157</v>
      </c>
    </row>
    <row r="7" spans="1:2" ht="84" customHeight="1" x14ac:dyDescent="0.25">
      <c r="A7" s="128" t="s">
        <v>178</v>
      </c>
      <c r="B7" s="128" t="s">
        <v>157</v>
      </c>
    </row>
    <row r="8" spans="1:2" ht="120" x14ac:dyDescent="0.25">
      <c r="A8" s="130" t="s">
        <v>159</v>
      </c>
      <c r="B8" s="130" t="s">
        <v>157</v>
      </c>
    </row>
    <row r="9" spans="1:2" ht="150" x14ac:dyDescent="0.25">
      <c r="A9" s="131" t="s">
        <v>160</v>
      </c>
      <c r="B9" s="131" t="s">
        <v>180</v>
      </c>
    </row>
    <row r="10" spans="1:2" ht="186" customHeight="1" thickBot="1" x14ac:dyDescent="0.3">
      <c r="A10" s="132" t="s">
        <v>161</v>
      </c>
      <c r="B10" s="132" t="s">
        <v>157</v>
      </c>
    </row>
    <row r="11" spans="1:2" ht="29.25" customHeight="1" thickTop="1" x14ac:dyDescent="0.25">
      <c r="A11" s="133" t="s">
        <v>162</v>
      </c>
      <c r="B11" s="133" t="s">
        <v>148</v>
      </c>
    </row>
    <row r="12" spans="1:2" ht="37.5" customHeight="1" x14ac:dyDescent="0.25">
      <c r="A12" s="134" t="s">
        <v>163</v>
      </c>
      <c r="B12" s="134" t="s">
        <v>149</v>
      </c>
    </row>
    <row r="13" spans="1:2" ht="30" x14ac:dyDescent="0.25">
      <c r="A13" s="135" t="s">
        <v>164</v>
      </c>
      <c r="B13" s="135" t="s">
        <v>150</v>
      </c>
    </row>
    <row r="14" spans="1:2" ht="30" x14ac:dyDescent="0.25">
      <c r="A14" s="134" t="s">
        <v>165</v>
      </c>
      <c r="B14" s="134" t="s">
        <v>151</v>
      </c>
    </row>
    <row r="15" spans="1:2" ht="30" x14ac:dyDescent="0.25">
      <c r="A15" s="135" t="s">
        <v>166</v>
      </c>
      <c r="B15" s="135" t="s">
        <v>152</v>
      </c>
    </row>
    <row r="16" spans="1:2" ht="120.75" thickBot="1" x14ac:dyDescent="0.3">
      <c r="A16" s="136" t="s">
        <v>153</v>
      </c>
      <c r="B16" s="136" t="s">
        <v>153</v>
      </c>
    </row>
    <row r="17" spans="1:2" ht="195.75" thickTop="1" x14ac:dyDescent="0.25">
      <c r="A17" s="137" t="s">
        <v>167</v>
      </c>
      <c r="B17" s="137" t="s">
        <v>154</v>
      </c>
    </row>
    <row r="18" spans="1:2" ht="135" x14ac:dyDescent="0.25">
      <c r="A18" s="130" t="s">
        <v>168</v>
      </c>
      <c r="B18" s="130" t="s">
        <v>155</v>
      </c>
    </row>
    <row r="19" spans="1:2" ht="45" x14ac:dyDescent="0.25">
      <c r="A19" s="131" t="s">
        <v>169</v>
      </c>
      <c r="B19" s="131" t="s">
        <v>156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2" customWidth="1"/>
    <col min="2" max="2" width="1.7109375" style="2" customWidth="1"/>
    <col min="3" max="3" width="3" style="2" customWidth="1"/>
    <col min="4" max="4" width="8.85546875" style="2"/>
    <col min="5" max="5" width="11.140625" style="2" customWidth="1"/>
    <col min="6" max="6" width="11.42578125" style="2" customWidth="1"/>
    <col min="7" max="7" width="12" style="2" customWidth="1"/>
    <col min="8" max="8" width="7.85546875" style="2" customWidth="1"/>
    <col min="9" max="9" width="9.140625" style="2" customWidth="1"/>
    <col min="10" max="10" width="16.42578125" style="2" customWidth="1"/>
    <col min="11" max="11" width="9.42578125" style="2" customWidth="1"/>
    <col min="12" max="12" width="12" style="2" customWidth="1"/>
    <col min="13" max="13" width="7.85546875" style="2" customWidth="1"/>
    <col min="14" max="16" width="8.85546875" style="2"/>
    <col min="17" max="17" width="10.28515625" style="2" customWidth="1"/>
    <col min="18" max="19" width="2.7109375" style="2" customWidth="1"/>
    <col min="20" max="37" width="2.7109375" style="4" customWidth="1"/>
    <col min="38" max="38" width="2.7109375" style="6" customWidth="1"/>
    <col min="39" max="39" width="2.7109375" style="5" customWidth="1"/>
    <col min="40" max="56" width="2.7109375" style="6" customWidth="1"/>
    <col min="57" max="62" width="2.7109375" style="46" customWidth="1"/>
    <col min="63" max="71" width="2.7109375" style="2" customWidth="1"/>
    <col min="72" max="16384" width="8.85546875" style="2"/>
  </cols>
  <sheetData>
    <row r="1" spans="2:53" ht="15.75" customHeight="1" thickBot="1" x14ac:dyDescent="0.25">
      <c r="S1" s="6"/>
      <c r="Z1" s="5"/>
      <c r="AA1" s="5"/>
      <c r="AB1" s="5"/>
      <c r="AC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59"/>
      <c r="S2" s="6"/>
      <c r="T2" s="139" t="s">
        <v>0</v>
      </c>
      <c r="U2" s="139" t="s">
        <v>98</v>
      </c>
      <c r="V2" s="139" t="s">
        <v>99</v>
      </c>
      <c r="W2" s="140"/>
      <c r="X2" s="140"/>
      <c r="Y2" s="139" t="s">
        <v>100</v>
      </c>
      <c r="Z2" s="139" t="s">
        <v>101</v>
      </c>
      <c r="AA2" s="139" t="s">
        <v>102</v>
      </c>
      <c r="AB2" s="139" t="s">
        <v>103</v>
      </c>
      <c r="AC2" s="6"/>
      <c r="AD2" s="6"/>
      <c r="AE2" s="6"/>
      <c r="AF2" s="6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5.5" customHeight="1" x14ac:dyDescent="0.4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60"/>
      <c r="T3" s="6" t="s">
        <v>181</v>
      </c>
      <c r="U3" s="61">
        <v>0.44</v>
      </c>
      <c r="V3" s="61">
        <v>0.06</v>
      </c>
      <c r="W3" s="61"/>
      <c r="X3" s="61"/>
      <c r="Y3" s="61">
        <v>0.56000000000000005</v>
      </c>
      <c r="Z3" s="61">
        <v>0.08</v>
      </c>
      <c r="AA3" s="61">
        <v>0.15</v>
      </c>
      <c r="AB3" s="61">
        <v>0.2</v>
      </c>
      <c r="AC3" s="61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2.75" customHeight="1" x14ac:dyDescent="0.2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0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ht="12.75" customHeight="1" x14ac:dyDescent="0.2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60"/>
      <c r="T5" s="139" t="s">
        <v>105</v>
      </c>
      <c r="U5" s="139" t="s">
        <v>104</v>
      </c>
      <c r="V5" s="139" t="s">
        <v>105</v>
      </c>
      <c r="W5" s="139" t="s">
        <v>104</v>
      </c>
      <c r="X5" s="139" t="s">
        <v>105</v>
      </c>
      <c r="Y5" s="139" t="s">
        <v>104</v>
      </c>
      <c r="Z5" s="139" t="s">
        <v>105</v>
      </c>
      <c r="AA5" s="139" t="s">
        <v>104</v>
      </c>
      <c r="AB5" s="139" t="s">
        <v>105</v>
      </c>
      <c r="AC5" s="139" t="s">
        <v>104</v>
      </c>
      <c r="AD5" s="139" t="s">
        <v>105</v>
      </c>
      <c r="AE5" s="139" t="s">
        <v>104</v>
      </c>
      <c r="AF5" s="139" t="s">
        <v>105</v>
      </c>
      <c r="AG5" s="139" t="s">
        <v>104</v>
      </c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ht="12.75" customHeight="1" x14ac:dyDescent="0.2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60"/>
      <c r="T6" s="6" t="str">
        <f>"29 years"&amp;CHAR(10)&amp;"and under"</f>
        <v>29 years
and under</v>
      </c>
      <c r="U6" s="62">
        <v>0.01</v>
      </c>
      <c r="V6" s="6" t="s">
        <v>198</v>
      </c>
      <c r="W6" s="62">
        <v>0.73</v>
      </c>
      <c r="X6" s="6" t="str">
        <f>"Less than High School/"&amp;CHAR(10)&amp;"High School Diploma/"&amp;CHAR(10)&amp;"GED"</f>
        <v>Less than High School/
High School Diploma/
GED</v>
      </c>
      <c r="Y6" s="62">
        <v>0.01</v>
      </c>
      <c r="Z6" s="6" t="str">
        <f>"Less than 1"&amp;CHAR(10)&amp;"year"</f>
        <v>Less than 1
year</v>
      </c>
      <c r="AA6" s="62">
        <v>0</v>
      </c>
      <c r="AB6" s="6" t="str">
        <f>"Less than 1"&amp;CHAR(10)&amp;"year"</f>
        <v>Less than 1
year</v>
      </c>
      <c r="AC6" s="62">
        <v>0</v>
      </c>
      <c r="AD6" s="63" t="s">
        <v>199</v>
      </c>
      <c r="AE6" s="62">
        <v>0.03</v>
      </c>
      <c r="AF6" s="6" t="s">
        <v>200</v>
      </c>
      <c r="AG6" s="62">
        <v>0.01</v>
      </c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75" customHeight="1" x14ac:dyDescent="0.2">
      <c r="B7" s="10"/>
      <c r="C7" s="12"/>
      <c r="D7" s="20"/>
      <c r="E7" s="20"/>
      <c r="F7" s="21"/>
      <c r="G7" s="21"/>
      <c r="H7" s="203"/>
      <c r="I7" s="203"/>
      <c r="J7" s="12"/>
      <c r="K7" s="12"/>
      <c r="L7" s="12"/>
      <c r="M7" s="12"/>
      <c r="N7" s="12"/>
      <c r="O7" s="12"/>
      <c r="P7" s="12"/>
      <c r="Q7" s="12"/>
      <c r="R7" s="60"/>
      <c r="T7" s="6" t="str">
        <f>"30-39"&amp;CHAR(10)&amp;"years old"</f>
        <v>30-39
years old</v>
      </c>
      <c r="U7" s="62">
        <v>0.21</v>
      </c>
      <c r="V7" s="6" t="s">
        <v>201</v>
      </c>
      <c r="W7" s="62">
        <v>0.13</v>
      </c>
      <c r="X7" s="6" t="str">
        <f>"Certification/"&amp;CHAR(10)&amp;"Some College/"&amp;CHAR(10)&amp;"Associate's Degree"</f>
        <v>Certification/
Some College/
Associate's Degree</v>
      </c>
      <c r="Y7" s="62">
        <v>0.06</v>
      </c>
      <c r="Z7" s="6" t="str">
        <f>"1 to 3"&amp;CHAR(10)&amp;"years"</f>
        <v>1 to 3
years</v>
      </c>
      <c r="AA7" s="62">
        <v>0.11</v>
      </c>
      <c r="AB7" s="6" t="str">
        <f>"1 to 3"&amp;CHAR(10)&amp;"years"</f>
        <v>1 to 3
years</v>
      </c>
      <c r="AC7" s="62">
        <v>0.06</v>
      </c>
      <c r="AD7" s="6" t="s">
        <v>202</v>
      </c>
      <c r="AE7" s="62">
        <v>0.05</v>
      </c>
      <c r="AF7" s="6" t="s">
        <v>203</v>
      </c>
      <c r="AG7" s="62">
        <v>0</v>
      </c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25">
      <c r="B8" s="10"/>
      <c r="C8" s="12"/>
      <c r="D8" s="22"/>
      <c r="E8" s="23"/>
      <c r="F8" s="24"/>
      <c r="G8" s="25"/>
      <c r="H8" s="204"/>
      <c r="I8" s="204"/>
      <c r="J8" s="12"/>
      <c r="K8" s="12"/>
      <c r="L8" s="12"/>
      <c r="M8" s="12"/>
      <c r="N8" s="12"/>
      <c r="O8" s="12"/>
      <c r="P8" s="12"/>
      <c r="Q8" s="12"/>
      <c r="R8" s="60"/>
      <c r="T8" s="6" t="str">
        <f>"40-49"&amp;CHAR(10)&amp;"years old"</f>
        <v>40-49
years old</v>
      </c>
      <c r="U8" s="62">
        <v>0.39</v>
      </c>
      <c r="V8" s="6" t="s">
        <v>204</v>
      </c>
      <c r="W8" s="62">
        <v>0.14000000000000001</v>
      </c>
      <c r="X8" s="6" t="s">
        <v>179</v>
      </c>
      <c r="Y8" s="62">
        <v>0.23</v>
      </c>
      <c r="Z8" s="6" t="str">
        <f>"4 to 5"&amp;CHAR(10)&amp;"years"</f>
        <v>4 to 5
years</v>
      </c>
      <c r="AA8" s="62">
        <v>0.15</v>
      </c>
      <c r="AB8" s="6" t="str">
        <f>"4 to 5"&amp;CHAR(10)&amp;"years"</f>
        <v>4 to 5
years</v>
      </c>
      <c r="AC8" s="62">
        <v>0.11</v>
      </c>
      <c r="AD8" s="6" t="s">
        <v>205</v>
      </c>
      <c r="AE8" s="62">
        <v>0.12</v>
      </c>
      <c r="AF8" s="6" t="s">
        <v>206</v>
      </c>
      <c r="AG8" s="62">
        <v>0.05</v>
      </c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25">
      <c r="B9" s="10"/>
      <c r="C9" s="12"/>
      <c r="D9" s="22"/>
      <c r="E9" s="23"/>
      <c r="F9" s="26"/>
      <c r="G9" s="25"/>
      <c r="H9" s="204"/>
      <c r="I9" s="204"/>
      <c r="J9" s="12"/>
      <c r="K9" s="12"/>
      <c r="L9" s="12"/>
      <c r="M9" s="12"/>
      <c r="N9" s="12"/>
      <c r="O9" s="12"/>
      <c r="P9" s="12"/>
      <c r="Q9" s="12"/>
      <c r="R9" s="60"/>
      <c r="T9" s="6" t="str">
        <f>"50-59"&amp;CHAR(10)&amp;"years old"</f>
        <v>50-59
years old</v>
      </c>
      <c r="U9" s="62">
        <v>0.28000000000000003</v>
      </c>
      <c r="V9" s="6"/>
      <c r="W9" s="62"/>
      <c r="X9" s="6" t="str">
        <f>"Advanced Degrees "&amp;CHAR(10)&amp;"(Post Bachelor's Degree)"</f>
        <v>Advanced Degrees 
(Post Bachelor's Degree)</v>
      </c>
      <c r="Y9" s="62">
        <v>0.7</v>
      </c>
      <c r="Z9" s="6" t="str">
        <f>"6 to 10"&amp;CHAR(10)&amp;"years"</f>
        <v>6 to 10
years</v>
      </c>
      <c r="AA9" s="62">
        <v>0.23</v>
      </c>
      <c r="AB9" s="6" t="str">
        <f>"6 to 10"&amp;CHAR(10)&amp;"years"</f>
        <v>6 to 10
years</v>
      </c>
      <c r="AC9" s="62">
        <v>0.23</v>
      </c>
      <c r="AD9" s="6" t="s">
        <v>207</v>
      </c>
      <c r="AE9" s="62">
        <v>0.13</v>
      </c>
      <c r="AF9" s="6" t="s">
        <v>208</v>
      </c>
      <c r="AG9" s="62">
        <v>0.39</v>
      </c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25">
      <c r="B10" s="10"/>
      <c r="C10" s="12"/>
      <c r="D10" s="23"/>
      <c r="E10" s="23"/>
      <c r="F10" s="26"/>
      <c r="G10" s="25"/>
      <c r="H10" s="204"/>
      <c r="I10" s="204"/>
      <c r="J10" s="12"/>
      <c r="K10" s="12"/>
      <c r="L10" s="12"/>
      <c r="M10" s="41"/>
      <c r="N10" s="12"/>
      <c r="O10" s="12"/>
      <c r="P10" s="12"/>
      <c r="Q10" s="12"/>
      <c r="R10" s="60"/>
      <c r="T10" s="6" t="str">
        <f>"60 years"&amp;CHAR(10)&amp;"or older"</f>
        <v>60 years
or older</v>
      </c>
      <c r="U10" s="62">
        <v>0.11</v>
      </c>
      <c r="V10" s="6"/>
      <c r="W10" s="62"/>
      <c r="X10" s="6"/>
      <c r="Y10" s="62"/>
      <c r="Z10" s="6" t="str">
        <f>"11 to 14"&amp;CHAR(10)&amp;"years"</f>
        <v>11 to 14
years</v>
      </c>
      <c r="AA10" s="62">
        <v>0.12</v>
      </c>
      <c r="AB10" s="6" t="str">
        <f>"11 to 14"&amp;CHAR(10)&amp;"years"</f>
        <v>11 to 14
years</v>
      </c>
      <c r="AC10" s="62">
        <v>0.14000000000000001</v>
      </c>
      <c r="AD10" s="6" t="s">
        <v>209</v>
      </c>
      <c r="AE10" s="62">
        <v>0.68</v>
      </c>
      <c r="AF10" s="6" t="s">
        <v>210</v>
      </c>
      <c r="AG10" s="62">
        <v>0.02</v>
      </c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25">
      <c r="B11" s="10"/>
      <c r="C11" s="12"/>
      <c r="D11" s="23"/>
      <c r="E11" s="23"/>
      <c r="F11" s="26"/>
      <c r="G11" s="25"/>
      <c r="H11" s="204"/>
      <c r="I11" s="204"/>
      <c r="J11" s="12"/>
      <c r="K11" s="12"/>
      <c r="L11" s="12"/>
      <c r="M11" s="12"/>
      <c r="N11" s="12"/>
      <c r="O11" s="12"/>
      <c r="P11" s="12"/>
      <c r="Q11" s="12"/>
      <c r="R11" s="60"/>
      <c r="T11" s="6"/>
      <c r="U11" s="6"/>
      <c r="V11" s="6"/>
      <c r="W11" s="62"/>
      <c r="X11" s="6"/>
      <c r="Y11" s="62"/>
      <c r="Z11" s="6" t="str">
        <f>"15 to 20"&amp;CHAR(10)&amp;"years"</f>
        <v>15 to 20
years</v>
      </c>
      <c r="AA11" s="62">
        <v>0.2</v>
      </c>
      <c r="AB11" s="6" t="str">
        <f>"15 to 20"&amp;CHAR(10)&amp;"years"</f>
        <v>15 to 20
years</v>
      </c>
      <c r="AC11" s="62">
        <v>0.21</v>
      </c>
      <c r="AD11" s="6"/>
      <c r="AE11" s="64"/>
      <c r="AF11" s="6" t="s">
        <v>211</v>
      </c>
      <c r="AG11" s="62">
        <v>0.01</v>
      </c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25">
      <c r="B12" s="10"/>
      <c r="C12" s="12"/>
      <c r="D12" s="23"/>
      <c r="E12" s="23"/>
      <c r="F12" s="26"/>
      <c r="G12" s="25"/>
      <c r="H12" s="204"/>
      <c r="I12" s="204"/>
      <c r="J12" s="12"/>
      <c r="K12" s="12"/>
      <c r="L12" s="12"/>
      <c r="M12" s="12"/>
      <c r="N12" s="12"/>
      <c r="O12" s="12"/>
      <c r="P12" s="12"/>
      <c r="Q12" s="12"/>
      <c r="R12" s="60"/>
      <c r="T12" s="6"/>
      <c r="U12" s="6"/>
      <c r="V12" s="6"/>
      <c r="W12" s="6"/>
      <c r="X12" s="6"/>
      <c r="Y12" s="62"/>
      <c r="Z12" s="6" t="str">
        <f>"More than 20"&amp;CHAR(10)&amp;"years"</f>
        <v>More than 20
years</v>
      </c>
      <c r="AA12" s="62">
        <v>0.18</v>
      </c>
      <c r="AB12" s="6" t="str">
        <f>"More than 20"&amp;CHAR(10)&amp;"years"</f>
        <v>More than 20
years</v>
      </c>
      <c r="AC12" s="62">
        <v>0.24</v>
      </c>
      <c r="AD12" s="6"/>
      <c r="AE12" s="64"/>
      <c r="AF12" s="6" t="s">
        <v>212</v>
      </c>
      <c r="AG12" s="62">
        <v>0.52</v>
      </c>
      <c r="AH12" s="6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25">
      <c r="B13" s="10"/>
      <c r="C13" s="12"/>
      <c r="D13" s="200"/>
      <c r="E13" s="200"/>
      <c r="F13" s="29"/>
      <c r="G13" s="30"/>
      <c r="H13" s="201"/>
      <c r="I13" s="201"/>
      <c r="J13" s="12"/>
      <c r="K13" s="12"/>
      <c r="L13" s="12"/>
      <c r="M13" s="12"/>
      <c r="N13" s="12"/>
      <c r="O13" s="12"/>
      <c r="P13" s="12"/>
      <c r="Q13" s="12"/>
      <c r="R13" s="60"/>
      <c r="X13" s="6"/>
      <c r="Y13" s="62"/>
      <c r="AF13" s="6"/>
      <c r="AH13" s="6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2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60"/>
      <c r="AF14" s="6"/>
      <c r="AG14" s="6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x14ac:dyDescent="0.2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60"/>
      <c r="AE15" s="61"/>
      <c r="AF15" s="6"/>
      <c r="AI15" s="6"/>
      <c r="AJ15" s="6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2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60"/>
      <c r="AE16" s="61"/>
      <c r="AF16" s="6"/>
      <c r="AI16" s="6"/>
      <c r="AJ16" s="6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2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60"/>
      <c r="AE17" s="61"/>
      <c r="AF17" s="6"/>
      <c r="AJ17" s="6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2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60"/>
      <c r="W18" s="33"/>
      <c r="X18" s="33"/>
      <c r="Y18" s="33"/>
      <c r="Z18" s="33"/>
      <c r="AA18" s="6"/>
      <c r="AB18" s="64"/>
      <c r="AC18" s="27"/>
      <c r="AD18" s="28"/>
      <c r="AE18" s="61"/>
      <c r="AF18" s="6"/>
      <c r="AI18" s="6"/>
      <c r="AJ18" s="6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2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60"/>
      <c r="W19" s="6"/>
      <c r="X19" s="6"/>
      <c r="Z19" s="6"/>
      <c r="AA19" s="6"/>
      <c r="AB19" s="64"/>
      <c r="AD19" s="28"/>
      <c r="AG19" s="6"/>
      <c r="AH19" s="6"/>
      <c r="AI19" s="6"/>
      <c r="AJ19" s="6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2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60"/>
      <c r="X20" s="6"/>
      <c r="Y20" s="6"/>
      <c r="Z20" s="6"/>
      <c r="AA20" s="65"/>
      <c r="AB20" s="64"/>
      <c r="AC20" s="6"/>
      <c r="AD20" s="6"/>
      <c r="AG20" s="6"/>
      <c r="AH20" s="6"/>
      <c r="AI20" s="6"/>
      <c r="AJ20" s="6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2">
      <c r="B21" s="10"/>
      <c r="C21" s="12"/>
      <c r="D21" s="12"/>
      <c r="E21" s="12"/>
      <c r="F21" s="37"/>
      <c r="G21" s="38"/>
      <c r="H21" s="12"/>
      <c r="I21" s="12"/>
      <c r="J21" s="12"/>
      <c r="K21" s="37"/>
      <c r="L21" s="38"/>
      <c r="M21" s="12"/>
      <c r="N21" s="12"/>
      <c r="O21" s="12"/>
      <c r="P21" s="12"/>
      <c r="Q21" s="12"/>
      <c r="R21" s="60"/>
      <c r="X21" s="6"/>
      <c r="Y21" s="6"/>
      <c r="Z21" s="6"/>
      <c r="AC21" s="6"/>
      <c r="AD21" s="6"/>
      <c r="AG21" s="6"/>
      <c r="AH21" s="6"/>
      <c r="AI21" s="6"/>
      <c r="AJ21" s="6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2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60"/>
      <c r="W22" s="6"/>
      <c r="X22" s="6"/>
      <c r="Y22" s="6"/>
      <c r="Z22" s="6"/>
      <c r="AC22" s="6"/>
      <c r="AD22" s="6"/>
      <c r="AE22" s="6"/>
      <c r="AF22" s="6"/>
      <c r="AG22" s="6"/>
      <c r="AH22" s="6"/>
      <c r="AI22" s="6"/>
      <c r="AJ22" s="6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2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60"/>
      <c r="W23" s="6"/>
      <c r="X23" s="42"/>
      <c r="Y23" s="42"/>
      <c r="AD23" s="6"/>
      <c r="AE23" s="6"/>
      <c r="AF23" s="6"/>
      <c r="AG23" s="6"/>
      <c r="AH23" s="6"/>
      <c r="AI23" s="6"/>
      <c r="AJ23" s="6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2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60"/>
      <c r="W24" s="3"/>
      <c r="X24" s="3"/>
      <c r="Y24" s="3"/>
      <c r="Z24" s="3"/>
      <c r="AA24" s="3"/>
      <c r="AB24" s="3"/>
      <c r="AC24" s="3"/>
      <c r="AD24" s="3"/>
      <c r="AE24" s="6"/>
      <c r="AF24" s="6"/>
      <c r="AG24" s="6"/>
      <c r="AH24" s="6"/>
      <c r="AI24" s="6"/>
      <c r="AJ24" s="6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2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60"/>
      <c r="S25" s="6"/>
      <c r="T25" s="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6"/>
      <c r="AF25" s="6"/>
      <c r="AG25" s="6"/>
      <c r="AH25" s="6"/>
      <c r="AI25" s="6"/>
      <c r="AJ25" s="6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2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60"/>
      <c r="S26" s="6"/>
      <c r="T26" s="66" t="str">
        <f t="shared" ref="T26:AG32" si="0">IF(ISBLANK(T6),"--",T6)</f>
        <v>29 years
and under</v>
      </c>
      <c r="U26" s="67">
        <f>IF(ISBLANK(U6),"--",U6)</f>
        <v>0.01</v>
      </c>
      <c r="V26" s="66" t="str">
        <f t="shared" si="0"/>
        <v>White</v>
      </c>
      <c r="W26" s="67">
        <f t="shared" si="0"/>
        <v>0.73</v>
      </c>
      <c r="X26" s="66" t="str">
        <f t="shared" si="0"/>
        <v>Less than High School/
High School Diploma/
GED</v>
      </c>
      <c r="Y26" s="67">
        <f t="shared" si="0"/>
        <v>0.01</v>
      </c>
      <c r="Z26" s="66" t="str">
        <f t="shared" si="0"/>
        <v>Less than 1
year</v>
      </c>
      <c r="AA26" s="67">
        <f t="shared" si="0"/>
        <v>0</v>
      </c>
      <c r="AB26" s="66" t="str">
        <f t="shared" si="0"/>
        <v>Less than 1
year</v>
      </c>
      <c r="AC26" s="67">
        <f t="shared" si="0"/>
        <v>0</v>
      </c>
      <c r="AD26" s="66" t="str">
        <f t="shared" si="0"/>
        <v>Senior Leader</v>
      </c>
      <c r="AE26" s="67">
        <f t="shared" si="0"/>
        <v>0.03</v>
      </c>
      <c r="AF26" s="66" t="str">
        <f t="shared" si="0"/>
        <v>Federal Wage System</v>
      </c>
      <c r="AG26" s="67">
        <f t="shared" si="0"/>
        <v>0.01</v>
      </c>
      <c r="AH26" s="6"/>
      <c r="AI26" s="6"/>
      <c r="AJ26" s="6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x14ac:dyDescent="0.2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60"/>
      <c r="S27" s="6"/>
      <c r="T27" s="66" t="str">
        <f t="shared" si="0"/>
        <v>30-39
years old</v>
      </c>
      <c r="U27" s="67">
        <f t="shared" si="0"/>
        <v>0.21</v>
      </c>
      <c r="V27" s="66" t="str">
        <f t="shared" si="0"/>
        <v>Black or African American</v>
      </c>
      <c r="W27" s="67">
        <f t="shared" si="0"/>
        <v>0.13</v>
      </c>
      <c r="X27" s="66" t="str">
        <f t="shared" si="0"/>
        <v>Certification/
Some College/
Associate's Degree</v>
      </c>
      <c r="Y27" s="67">
        <f t="shared" si="0"/>
        <v>0.06</v>
      </c>
      <c r="Z27" s="66" t="str">
        <f t="shared" si="0"/>
        <v>1 to 3
years</v>
      </c>
      <c r="AA27" s="67">
        <f t="shared" si="0"/>
        <v>0.11</v>
      </c>
      <c r="AB27" s="66" t="str">
        <f t="shared" si="0"/>
        <v>1 to 3
years</v>
      </c>
      <c r="AC27" s="67">
        <f t="shared" si="0"/>
        <v>0.06</v>
      </c>
      <c r="AD27" s="66" t="str">
        <f t="shared" si="0"/>
        <v>Manager</v>
      </c>
      <c r="AE27" s="67">
        <f t="shared" si="0"/>
        <v>0.05</v>
      </c>
      <c r="AF27" s="66" t="str">
        <f t="shared" si="0"/>
        <v>GS 1-6</v>
      </c>
      <c r="AG27" s="67">
        <f t="shared" si="0"/>
        <v>0</v>
      </c>
      <c r="AH27" s="6"/>
      <c r="AI27" s="6"/>
      <c r="AJ27" s="6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x14ac:dyDescent="0.2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60"/>
      <c r="S28" s="6"/>
      <c r="T28" s="66" t="str">
        <f t="shared" si="0"/>
        <v>40-49
years old</v>
      </c>
      <c r="U28" s="67">
        <f t="shared" si="0"/>
        <v>0.39</v>
      </c>
      <c r="V28" s="66" t="str">
        <f t="shared" si="0"/>
        <v>All other races</v>
      </c>
      <c r="W28" s="67">
        <f t="shared" si="0"/>
        <v>0.14000000000000001</v>
      </c>
      <c r="X28" s="66" t="str">
        <f t="shared" si="0"/>
        <v>Bachelor's Degree</v>
      </c>
      <c r="Y28" s="67">
        <f t="shared" si="0"/>
        <v>0.23</v>
      </c>
      <c r="Z28" s="66" t="str">
        <f t="shared" si="0"/>
        <v>4 to 5
years</v>
      </c>
      <c r="AA28" s="67">
        <f t="shared" si="0"/>
        <v>0.15</v>
      </c>
      <c r="AB28" s="66" t="str">
        <f t="shared" si="0"/>
        <v>4 to 5
years</v>
      </c>
      <c r="AC28" s="67">
        <f t="shared" si="0"/>
        <v>0.11</v>
      </c>
      <c r="AD28" s="66" t="str">
        <f t="shared" si="0"/>
        <v>Supervisor</v>
      </c>
      <c r="AE28" s="67">
        <f t="shared" si="0"/>
        <v>0.12</v>
      </c>
      <c r="AF28" s="66" t="str">
        <f t="shared" si="0"/>
        <v>GS 7-12</v>
      </c>
      <c r="AG28" s="67">
        <f t="shared" si="0"/>
        <v>0.05</v>
      </c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2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60"/>
      <c r="S29" s="6"/>
      <c r="T29" s="66" t="str">
        <f t="shared" si="0"/>
        <v>50-59
years old</v>
      </c>
      <c r="U29" s="67">
        <f t="shared" si="0"/>
        <v>0.28000000000000003</v>
      </c>
      <c r="V29" s="66"/>
      <c r="W29" s="67"/>
      <c r="X29" s="66" t="str">
        <f t="shared" si="0"/>
        <v>Advanced Degrees 
(Post Bachelor's Degree)</v>
      </c>
      <c r="Y29" s="67">
        <f t="shared" si="0"/>
        <v>0.7</v>
      </c>
      <c r="Z29" s="66" t="str">
        <f t="shared" si="0"/>
        <v>6 to 10
years</v>
      </c>
      <c r="AA29" s="67">
        <f t="shared" si="0"/>
        <v>0.23</v>
      </c>
      <c r="AB29" s="66" t="str">
        <f t="shared" si="0"/>
        <v>6 to 10
years</v>
      </c>
      <c r="AC29" s="67">
        <f t="shared" si="0"/>
        <v>0.23</v>
      </c>
      <c r="AD29" s="66" t="str">
        <f t="shared" si="0"/>
        <v>Team Leader</v>
      </c>
      <c r="AE29" s="67">
        <f t="shared" si="0"/>
        <v>0.13</v>
      </c>
      <c r="AF29" s="66" t="str">
        <f t="shared" si="0"/>
        <v>GS 13-15</v>
      </c>
      <c r="AG29" s="67">
        <f t="shared" si="0"/>
        <v>0.39</v>
      </c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2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60"/>
      <c r="S30" s="6"/>
      <c r="T30" s="66" t="str">
        <f t="shared" si="0"/>
        <v>60 years
or older</v>
      </c>
      <c r="U30" s="67">
        <f t="shared" si="0"/>
        <v>0.11</v>
      </c>
      <c r="V30" s="66"/>
      <c r="W30" s="67"/>
      <c r="X30" s="66"/>
      <c r="Y30" s="67"/>
      <c r="Z30" s="66" t="str">
        <f t="shared" si="0"/>
        <v>11 to 14
years</v>
      </c>
      <c r="AA30" s="67">
        <f t="shared" si="0"/>
        <v>0.12</v>
      </c>
      <c r="AB30" s="66" t="str">
        <f t="shared" si="0"/>
        <v>11 to 14
years</v>
      </c>
      <c r="AC30" s="67">
        <f t="shared" si="0"/>
        <v>0.14000000000000001</v>
      </c>
      <c r="AD30" s="66" t="str">
        <f t="shared" si="0"/>
        <v>Non-Supervisor</v>
      </c>
      <c r="AE30" s="67">
        <f t="shared" si="0"/>
        <v>0.68</v>
      </c>
      <c r="AF30" s="66" t="str">
        <f t="shared" si="0"/>
        <v>Senior Executive Service</v>
      </c>
      <c r="AG30" s="67">
        <f t="shared" si="0"/>
        <v>0.02</v>
      </c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2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60"/>
      <c r="S31" s="6"/>
      <c r="T31" s="66"/>
      <c r="U31" s="67"/>
      <c r="V31" s="66"/>
      <c r="W31" s="67"/>
      <c r="X31" s="66"/>
      <c r="Y31" s="67"/>
      <c r="Z31" s="66" t="str">
        <f t="shared" si="0"/>
        <v>15 to 20
years</v>
      </c>
      <c r="AA31" s="67">
        <f t="shared" si="0"/>
        <v>0.2</v>
      </c>
      <c r="AB31" s="66" t="str">
        <f t="shared" si="0"/>
        <v>15 to 20
years</v>
      </c>
      <c r="AC31" s="67">
        <f t="shared" si="0"/>
        <v>0.21</v>
      </c>
      <c r="AD31" s="45"/>
      <c r="AF31" s="66" t="str">
        <f t="shared" si="0"/>
        <v>Senior Level (SL) or Scientific or Professional (ST)</v>
      </c>
      <c r="AG31" s="67">
        <f t="shared" si="0"/>
        <v>0.01</v>
      </c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2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60"/>
      <c r="S32" s="6"/>
      <c r="T32" s="6"/>
      <c r="U32" s="42"/>
      <c r="V32" s="45"/>
      <c r="W32" s="42"/>
      <c r="X32" s="66"/>
      <c r="Y32" s="67"/>
      <c r="Z32" s="66" t="str">
        <f t="shared" si="0"/>
        <v>More than 20
years</v>
      </c>
      <c r="AA32" s="67">
        <f t="shared" si="0"/>
        <v>0.18</v>
      </c>
      <c r="AB32" s="66" t="str">
        <f t="shared" si="0"/>
        <v>More than 20
years</v>
      </c>
      <c r="AC32" s="67">
        <f t="shared" si="0"/>
        <v>0.24</v>
      </c>
      <c r="AD32" s="45"/>
      <c r="AF32" s="66" t="str">
        <f t="shared" si="0"/>
        <v>Other</v>
      </c>
      <c r="AG32" s="67">
        <f t="shared" si="0"/>
        <v>0.52</v>
      </c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2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60"/>
      <c r="S33" s="6"/>
      <c r="T33" s="6"/>
      <c r="U33" s="42"/>
      <c r="V33" s="45"/>
      <c r="W33" s="42"/>
      <c r="X33" s="66"/>
      <c r="Y33" s="67"/>
      <c r="Z33" s="45"/>
      <c r="AA33" s="42"/>
      <c r="AB33" s="45"/>
      <c r="AC33" s="42"/>
      <c r="AD33" s="45"/>
      <c r="AE33" s="6"/>
      <c r="AF33" s="6"/>
      <c r="AG33" s="6"/>
      <c r="AH33" s="6"/>
      <c r="AI33" s="6"/>
      <c r="AJ33" s="6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2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60"/>
      <c r="S34" s="6"/>
      <c r="T34" s="6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6"/>
      <c r="AF34" s="6"/>
      <c r="AG34" s="6"/>
      <c r="AH34" s="6"/>
      <c r="AI34" s="6"/>
      <c r="AJ34" s="6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2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60"/>
      <c r="S35" s="6"/>
      <c r="T35" s="6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6"/>
      <c r="AF35" s="6"/>
      <c r="AG35" s="6"/>
      <c r="AH35" s="6"/>
      <c r="AI35" s="6"/>
      <c r="AJ35" s="6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2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60"/>
      <c r="S36" s="6"/>
      <c r="T36" s="6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6"/>
      <c r="AF36" s="6"/>
      <c r="AG36" s="6"/>
      <c r="AH36" s="6"/>
      <c r="AI36" s="6"/>
      <c r="AJ36" s="6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2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60"/>
      <c r="S37" s="6"/>
      <c r="T37" s="6"/>
      <c r="V37" s="6"/>
      <c r="W37" s="6"/>
      <c r="X37" s="6"/>
      <c r="Y37" s="6"/>
      <c r="Z37" s="6"/>
      <c r="AC37" s="6"/>
      <c r="AD37" s="6"/>
      <c r="AE37" s="6"/>
      <c r="AF37" s="6"/>
      <c r="AG37" s="6"/>
      <c r="AH37" s="6"/>
      <c r="AI37" s="6"/>
      <c r="AJ37" s="6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2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60"/>
      <c r="S38" s="6"/>
      <c r="T38" s="6"/>
      <c r="V38" s="6"/>
      <c r="W38" s="6"/>
      <c r="X38" s="6"/>
      <c r="Y38" s="6"/>
      <c r="Z38" s="6"/>
      <c r="AC38" s="6"/>
      <c r="AD38" s="6"/>
      <c r="AE38" s="6"/>
      <c r="AF38" s="6"/>
      <c r="AG38" s="6"/>
      <c r="AH38" s="6"/>
      <c r="AI38" s="6"/>
      <c r="AJ38" s="6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2">
      <c r="A39" s="51"/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60"/>
      <c r="S39" s="3"/>
      <c r="T39" s="6"/>
      <c r="V39" s="6"/>
      <c r="W39" s="6"/>
      <c r="X39" s="6"/>
      <c r="Y39" s="6"/>
      <c r="Z39" s="6"/>
      <c r="AC39" s="6"/>
      <c r="AD39" s="6"/>
      <c r="AE39" s="6"/>
      <c r="AF39" s="6"/>
      <c r="AG39" s="6"/>
      <c r="AH39" s="6"/>
      <c r="AI39" s="6"/>
      <c r="AJ39" s="6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x14ac:dyDescent="0.2">
      <c r="A40" s="51"/>
      <c r="B40" s="68"/>
      <c r="C40" s="69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69"/>
      <c r="O40" s="69"/>
      <c r="P40" s="69"/>
      <c r="Q40" s="69"/>
      <c r="R40" s="70"/>
      <c r="S40" s="3"/>
      <c r="T40" s="6"/>
      <c r="V40" s="6"/>
      <c r="W40" s="6"/>
      <c r="X40" s="6"/>
      <c r="Y40" s="6"/>
      <c r="Z40" s="6"/>
      <c r="AC40" s="6"/>
      <c r="AD40" s="6"/>
      <c r="AE40" s="6"/>
      <c r="AF40" s="6"/>
      <c r="AG40" s="6"/>
      <c r="AH40" s="6"/>
      <c r="AI40" s="6"/>
      <c r="AJ40" s="6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2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3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2.75" customHeight="1" x14ac:dyDescent="0.2">
      <c r="B42" s="6">
        <v>5</v>
      </c>
      <c r="C42" s="71" t="s">
        <v>106</v>
      </c>
      <c r="D42" s="71" t="str">
        <f>CHOOSE(C50,T26,V26,X26)</f>
        <v>29 years
and under</v>
      </c>
      <c r="E42" s="64">
        <f>CHOOSE(C50,U26,W26,Y26)</f>
        <v>0.01</v>
      </c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2.75" customHeight="1" x14ac:dyDescent="0.2">
      <c r="B43" s="6">
        <v>3</v>
      </c>
      <c r="C43" s="71" t="s">
        <v>107</v>
      </c>
      <c r="D43" s="71" t="str">
        <f>CHOOSE(C50,T27,V27,X27)</f>
        <v>30-39
years old</v>
      </c>
      <c r="E43" s="64">
        <f>CHOOSE(C50,U27,W27,Y27)</f>
        <v>0.21</v>
      </c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x14ac:dyDescent="0.2">
      <c r="B44" s="6">
        <v>4</v>
      </c>
      <c r="C44" s="72" t="s">
        <v>108</v>
      </c>
      <c r="D44" s="71" t="str">
        <f>CHOOSE(C50,T28,V28,X28)</f>
        <v>40-49
years old</v>
      </c>
      <c r="E44" s="64">
        <f>CHOOSE(C50,U28,W28,Y28)</f>
        <v>0.39</v>
      </c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x14ac:dyDescent="0.2">
      <c r="B45" s="6">
        <v>7</v>
      </c>
      <c r="C45" s="72" t="s">
        <v>109</v>
      </c>
      <c r="D45" s="71" t="str">
        <f>CHOOSE(C50,T29,V29,X29)</f>
        <v>50-59
years old</v>
      </c>
      <c r="E45" s="64">
        <f>CHOOSE(C50,U29,W29,Y29)</f>
        <v>0.28000000000000003</v>
      </c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x14ac:dyDescent="0.2">
      <c r="B46" s="6">
        <v>7</v>
      </c>
      <c r="C46" s="71" t="s">
        <v>110</v>
      </c>
      <c r="D46" s="71" t="str">
        <f>CHOOSE(C50,T30,V30,X30)</f>
        <v>60 years
or older</v>
      </c>
      <c r="E46" s="64">
        <f>CHOOSE(C50,U30,W30,Y30)</f>
        <v>0.11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x14ac:dyDescent="0.2">
      <c r="B47" s="6">
        <v>5</v>
      </c>
      <c r="C47" s="71" t="s">
        <v>111</v>
      </c>
      <c r="D47" s="71">
        <f>CHOOSE(C50,T31,V31,X31)</f>
        <v>0</v>
      </c>
      <c r="E47" s="64">
        <f>CHOOSE(C50,U31,W31,Y31)</f>
        <v>0</v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x14ac:dyDescent="0.2">
      <c r="B48" s="6">
        <v>7</v>
      </c>
      <c r="C48" s="71" t="s">
        <v>112</v>
      </c>
      <c r="D48" s="71">
        <f>CHOOSE(C50,T32,V32,X32)</f>
        <v>0</v>
      </c>
      <c r="E48" s="64">
        <f>CHOOSE(C50,U32,W32,Y32)</f>
        <v>0</v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2:53" x14ac:dyDescent="0.2">
      <c r="B49" s="6"/>
      <c r="C49" s="71"/>
      <c r="D49" s="71">
        <f>CHOOSE(C50,T33,V33,X33)</f>
        <v>0</v>
      </c>
      <c r="E49" s="64">
        <f>CHOOSE(C50,U33,W33,Y33)</f>
        <v>0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2:53" x14ac:dyDescent="0.2">
      <c r="B50" s="6">
        <f>CHOOSE(C50,B42,B43,B44)</f>
        <v>5</v>
      </c>
      <c r="C50" s="72">
        <v>1</v>
      </c>
      <c r="D50" s="71" t="str">
        <f>CHOOSE(C51,Z26,AB26,AD26,AF26)</f>
        <v>Less than 1
year</v>
      </c>
      <c r="E50" s="64">
        <f>CHOOSE(C51,AA26,AC26,AE26,AG26)</f>
        <v>0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2:53" x14ac:dyDescent="0.2">
      <c r="B51" s="6">
        <f>CHOOSE(C51,B45,B46,B47,B48)</f>
        <v>7</v>
      </c>
      <c r="C51" s="72">
        <v>1</v>
      </c>
      <c r="D51" s="71" t="str">
        <f>CHOOSE(C51,Z27,AB27,AD27,AF27)</f>
        <v>1 to 3
years</v>
      </c>
      <c r="E51" s="64">
        <f>CHOOSE(C51,AA27,AC27,AE27,AG27)</f>
        <v>0.11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2:53" x14ac:dyDescent="0.2">
      <c r="B52" s="6"/>
      <c r="C52" s="72" t="str">
        <f>CHOOSE(C50,C42,C43,C44)</f>
        <v>Age Group</v>
      </c>
      <c r="D52" s="71" t="str">
        <f>CHOOSE(C51,Z28,AB28,AD28,AF28)</f>
        <v>4 to 5
years</v>
      </c>
      <c r="E52" s="64">
        <f>CHOOSE(C51,AA28,AC28,AE28,AG28)</f>
        <v>0.15</v>
      </c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2:53" x14ac:dyDescent="0.2">
      <c r="B53" s="6"/>
      <c r="C53" s="72" t="str">
        <f>CHOOSE(C51,C45,C46,C47,C48)</f>
        <v>Agency Tenure</v>
      </c>
      <c r="D53" s="71" t="str">
        <f>CHOOSE(C51,Z29,AB29,AD29,AF29)</f>
        <v>6 to 10
years</v>
      </c>
      <c r="E53" s="64">
        <f>CHOOSE(C51,AA29,AC29,AE29,AG29)</f>
        <v>0.23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2:53" x14ac:dyDescent="0.2">
      <c r="B54" s="6"/>
      <c r="C54" s="72"/>
      <c r="D54" s="71" t="str">
        <f>CHOOSE(C51,Z30,AB30,AD30,AF30)</f>
        <v>11 to 14
years</v>
      </c>
      <c r="E54" s="64">
        <f>CHOOSE(C51,AA30,AC30,AE30,AG30)</f>
        <v>0.12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2:53" x14ac:dyDescent="0.2">
      <c r="B55" s="6"/>
      <c r="C55" s="72"/>
      <c r="D55" s="71" t="str">
        <f>CHOOSE(C51,Z31,AB31,AD31,AF31)</f>
        <v>15 to 20
years</v>
      </c>
      <c r="E55" s="64">
        <f>CHOOSE(C51,AA31,AC31,AE31,AG31)</f>
        <v>0.2</v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2:53" x14ac:dyDescent="0.2">
      <c r="B56" s="6"/>
      <c r="C56" s="71"/>
      <c r="D56" s="71" t="str">
        <f>CHOOSE(C51,Z32,AB32,AD32,AF32)</f>
        <v>More than 20
years</v>
      </c>
      <c r="E56" s="64">
        <f>CHOOSE(C51,AA32,AC32,AE32,AG32)</f>
        <v>0.18</v>
      </c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2:53" ht="15" x14ac:dyDescent="0.25">
      <c r="B57" s="6"/>
      <c r="C57" s="71" t="s">
        <v>106</v>
      </c>
      <c r="D57" s="71"/>
      <c r="E57" s="73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2:53" x14ac:dyDescent="0.2">
      <c r="B58" s="6"/>
      <c r="C58" s="71" t="s">
        <v>107</v>
      </c>
      <c r="D58" s="71"/>
      <c r="E58" s="71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2:53" x14ac:dyDescent="0.2">
      <c r="B59" s="6"/>
      <c r="C59" s="72" t="s">
        <v>108</v>
      </c>
      <c r="D59" s="71"/>
      <c r="E59" s="7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2:53" x14ac:dyDescent="0.2">
      <c r="B60" s="6"/>
      <c r="C60" s="72" t="s">
        <v>109</v>
      </c>
      <c r="D60" s="71"/>
      <c r="E60" s="71"/>
    </row>
    <row r="61" spans="2:53" x14ac:dyDescent="0.2">
      <c r="B61" s="6"/>
      <c r="C61" s="71" t="s">
        <v>113</v>
      </c>
      <c r="D61" s="71"/>
      <c r="E61" s="71"/>
    </row>
    <row r="62" spans="2:53" x14ac:dyDescent="0.2">
      <c r="B62" s="6"/>
      <c r="C62" s="71" t="s">
        <v>111</v>
      </c>
      <c r="D62" s="71"/>
      <c r="E62" s="71"/>
    </row>
    <row r="63" spans="2:53" x14ac:dyDescent="0.2">
      <c r="B63" s="6"/>
      <c r="C63" s="71" t="s">
        <v>112</v>
      </c>
      <c r="D63" s="74"/>
      <c r="E63" s="7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857250</xdr:colOff>
                    <xdr:row>19</xdr:row>
                    <xdr:rowOff>95250</xdr:rowOff>
                  </from>
                  <to>
                    <xdr:col>11</xdr:col>
                    <xdr:colOff>361950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75" customWidth="1"/>
    <col min="2" max="2" width="1.7109375" style="75" customWidth="1"/>
    <col min="3" max="3" width="3" style="75" customWidth="1"/>
    <col min="4" max="4" width="8.85546875" style="75"/>
    <col min="5" max="5" width="11.140625" style="75" customWidth="1"/>
    <col min="6" max="6" width="11.42578125" style="75" customWidth="1"/>
    <col min="7" max="7" width="12" style="75" customWidth="1"/>
    <col min="8" max="8" width="7.85546875" style="75" customWidth="1"/>
    <col min="9" max="9" width="9.140625" style="75" customWidth="1"/>
    <col min="10" max="10" width="16.42578125" style="75" customWidth="1"/>
    <col min="11" max="11" width="9.42578125" style="75" customWidth="1"/>
    <col min="12" max="12" width="12" style="75" customWidth="1"/>
    <col min="13" max="13" width="7.85546875" style="75" customWidth="1"/>
    <col min="14" max="16" width="8.85546875" style="75"/>
    <col min="17" max="17" width="10.28515625" style="75" customWidth="1"/>
    <col min="18" max="19" width="2.7109375" style="75" customWidth="1"/>
    <col min="20" max="37" width="2.7109375" style="76" customWidth="1"/>
    <col min="38" max="38" width="2.7109375" style="77" customWidth="1"/>
    <col min="39" max="39" width="2.7109375" style="78" customWidth="1"/>
    <col min="40" max="56" width="2.7109375" style="77" customWidth="1"/>
    <col min="57" max="62" width="2.7109375" style="117" customWidth="1"/>
    <col min="63" max="76" width="2.7109375" style="75" customWidth="1"/>
    <col min="77" max="16384" width="8.85546875" style="75"/>
  </cols>
  <sheetData>
    <row r="1" spans="2:53" ht="15.75" customHeight="1" thickBot="1" x14ac:dyDescent="0.25">
      <c r="S1" s="6"/>
      <c r="U1" s="4"/>
      <c r="V1" s="4"/>
      <c r="W1" s="4"/>
      <c r="X1" s="4"/>
      <c r="Y1" s="4"/>
      <c r="Z1" s="5"/>
      <c r="AA1" s="5"/>
      <c r="AB1" s="5"/>
      <c r="AC1" s="5"/>
      <c r="AD1" s="77"/>
      <c r="AE1" s="77"/>
      <c r="AF1" s="77"/>
      <c r="AG1" s="77"/>
      <c r="AH1" s="77"/>
      <c r="AI1" s="77"/>
      <c r="AJ1" s="78"/>
      <c r="AK1" s="78"/>
      <c r="AL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</row>
    <row r="2" spans="2:53" ht="15" customHeight="1" x14ac:dyDescent="0.2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  <c r="S2" s="6"/>
      <c r="T2" s="6" t="s">
        <v>0</v>
      </c>
      <c r="U2" s="6" t="s">
        <v>114</v>
      </c>
      <c r="V2" s="6" t="s">
        <v>115</v>
      </c>
      <c r="W2" s="4" t="s">
        <v>116</v>
      </c>
      <c r="X2" s="4" t="s">
        <v>117</v>
      </c>
      <c r="Y2" s="4" t="s">
        <v>213</v>
      </c>
      <c r="Z2" s="4" t="s">
        <v>214</v>
      </c>
      <c r="AA2" s="82"/>
      <c r="AB2" s="82"/>
      <c r="AC2" s="82"/>
      <c r="AD2" s="82"/>
      <c r="AE2" s="82"/>
      <c r="AF2" s="82"/>
      <c r="AG2" s="6"/>
      <c r="AH2" s="6"/>
      <c r="AI2" s="6"/>
      <c r="AJ2" s="5"/>
      <c r="AK2" s="78"/>
      <c r="AL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</row>
    <row r="3" spans="2:53" ht="25.5" customHeight="1" x14ac:dyDescent="0.35">
      <c r="B3" s="83"/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/>
      <c r="S3" s="6"/>
      <c r="T3" s="6" t="s">
        <v>181</v>
      </c>
      <c r="U3" s="88">
        <v>1</v>
      </c>
      <c r="V3" s="89">
        <v>63</v>
      </c>
      <c r="W3" s="89">
        <v>12</v>
      </c>
      <c r="X3" s="89">
        <v>39</v>
      </c>
      <c r="Y3" s="89">
        <v>59</v>
      </c>
      <c r="Z3" s="6">
        <v>5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77"/>
      <c r="AM3" s="77"/>
      <c r="AR3" s="78"/>
      <c r="AS3" s="78"/>
      <c r="AT3" s="78"/>
      <c r="AU3" s="78"/>
      <c r="AV3" s="78"/>
      <c r="AW3" s="78"/>
      <c r="AX3" s="78"/>
      <c r="AY3" s="78"/>
      <c r="AZ3" s="78"/>
      <c r="BA3" s="78"/>
    </row>
    <row r="4" spans="2:53" ht="12.75" customHeight="1" x14ac:dyDescent="0.2">
      <c r="B4" s="83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7"/>
      <c r="S4" s="6"/>
      <c r="T4" s="3" t="s">
        <v>12</v>
      </c>
      <c r="U4" s="4" t="s">
        <v>118</v>
      </c>
      <c r="V4" s="4" t="s">
        <v>12</v>
      </c>
      <c r="W4" s="4" t="s">
        <v>119</v>
      </c>
      <c r="X4" s="4" t="s">
        <v>12</v>
      </c>
      <c r="Y4" s="4" t="s">
        <v>120</v>
      </c>
      <c r="Z4" s="4" t="s">
        <v>12</v>
      </c>
      <c r="AA4" s="4" t="s">
        <v>118</v>
      </c>
      <c r="AB4" s="4" t="s">
        <v>12</v>
      </c>
      <c r="AC4" s="4" t="s">
        <v>119</v>
      </c>
      <c r="AD4" s="4" t="s">
        <v>12</v>
      </c>
      <c r="AE4" s="4" t="s">
        <v>120</v>
      </c>
      <c r="AF4" s="4"/>
      <c r="AG4" s="4"/>
      <c r="AH4" s="4"/>
      <c r="AI4" s="4"/>
      <c r="AJ4" s="4"/>
      <c r="AK4" s="77"/>
      <c r="AM4" s="77"/>
      <c r="AR4" s="78"/>
      <c r="AS4" s="78"/>
      <c r="AT4" s="78"/>
      <c r="AU4" s="78"/>
      <c r="AV4" s="78"/>
      <c r="AW4" s="78"/>
      <c r="AX4" s="78"/>
      <c r="AY4" s="78"/>
      <c r="AZ4" s="78"/>
      <c r="BA4" s="78"/>
    </row>
    <row r="5" spans="2:53" ht="12.75" customHeight="1" x14ac:dyDescent="0.2">
      <c r="B5" s="83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7"/>
      <c r="S5" s="6"/>
      <c r="T5" s="3">
        <v>36</v>
      </c>
      <c r="U5" s="90">
        <v>2</v>
      </c>
      <c r="V5" s="3">
        <v>36</v>
      </c>
      <c r="W5" s="90">
        <v>6</v>
      </c>
      <c r="X5" s="3">
        <v>19</v>
      </c>
      <c r="Y5" s="90">
        <v>14</v>
      </c>
      <c r="Z5" s="3">
        <v>70</v>
      </c>
      <c r="AA5" s="90">
        <v>-13</v>
      </c>
      <c r="AB5" s="3">
        <v>70</v>
      </c>
      <c r="AC5" s="90">
        <v>-14</v>
      </c>
      <c r="AD5" s="4">
        <v>70</v>
      </c>
      <c r="AE5" s="90">
        <v>-11</v>
      </c>
      <c r="AF5" s="4"/>
      <c r="AG5" s="4"/>
      <c r="AH5" s="4"/>
      <c r="AI5" s="4"/>
      <c r="AJ5" s="4"/>
      <c r="AK5" s="77"/>
      <c r="AM5" s="77"/>
      <c r="AR5" s="78"/>
      <c r="AS5" s="78"/>
      <c r="AT5" s="78"/>
      <c r="AU5" s="78"/>
      <c r="AV5" s="78"/>
      <c r="AW5" s="78"/>
      <c r="AX5" s="78"/>
      <c r="AY5" s="78"/>
      <c r="AZ5" s="78"/>
      <c r="BA5" s="78"/>
    </row>
    <row r="6" spans="2:53" ht="12.75" customHeight="1" x14ac:dyDescent="0.2">
      <c r="B6" s="83"/>
      <c r="C6" s="85"/>
      <c r="D6" s="85"/>
      <c r="E6" s="85"/>
      <c r="F6" s="85"/>
      <c r="G6" s="85"/>
      <c r="H6" s="85"/>
      <c r="I6" s="85"/>
      <c r="J6" s="91"/>
      <c r="K6" s="85"/>
      <c r="L6" s="85"/>
      <c r="M6" s="85"/>
      <c r="N6" s="85"/>
      <c r="O6" s="85"/>
      <c r="P6" s="85"/>
      <c r="Q6" s="85"/>
      <c r="R6" s="87"/>
      <c r="S6" s="6"/>
      <c r="T6" s="3"/>
      <c r="U6" s="90"/>
      <c r="V6" s="3">
        <v>19</v>
      </c>
      <c r="W6" s="90">
        <v>5</v>
      </c>
      <c r="X6" s="3">
        <v>55</v>
      </c>
      <c r="Y6" s="90">
        <v>9</v>
      </c>
      <c r="Z6" s="3">
        <v>33</v>
      </c>
      <c r="AA6" s="90">
        <v>-9</v>
      </c>
      <c r="AB6" s="3">
        <v>33</v>
      </c>
      <c r="AC6" s="90">
        <v>-6</v>
      </c>
      <c r="AD6" s="4">
        <v>21</v>
      </c>
      <c r="AE6" s="90">
        <v>-8</v>
      </c>
      <c r="AF6" s="4"/>
      <c r="AG6" s="4"/>
      <c r="AH6" s="4"/>
      <c r="AI6" s="4"/>
      <c r="AJ6" s="4"/>
      <c r="AK6" s="77"/>
      <c r="AM6" s="77"/>
      <c r="AR6" s="78"/>
      <c r="AS6" s="78"/>
      <c r="AT6" s="78"/>
      <c r="AU6" s="78"/>
      <c r="AV6" s="78"/>
      <c r="AW6" s="78"/>
      <c r="AX6" s="78"/>
      <c r="AY6" s="78"/>
      <c r="AZ6" s="78"/>
      <c r="BA6" s="78"/>
    </row>
    <row r="7" spans="2:53" ht="18.75" customHeight="1" x14ac:dyDescent="0.2">
      <c r="B7" s="83"/>
      <c r="C7" s="85"/>
      <c r="D7" s="92"/>
      <c r="E7" s="92"/>
      <c r="F7" s="93"/>
      <c r="G7" s="93"/>
      <c r="H7" s="211"/>
      <c r="I7" s="211"/>
      <c r="J7" s="85"/>
      <c r="K7" s="85"/>
      <c r="L7" s="85"/>
      <c r="M7" s="85"/>
      <c r="N7" s="85"/>
      <c r="O7" s="85"/>
      <c r="P7" s="85"/>
      <c r="Q7" s="85"/>
      <c r="R7" s="87"/>
      <c r="S7" s="6"/>
      <c r="T7" s="3"/>
      <c r="U7" s="90"/>
      <c r="V7" s="3">
        <v>29</v>
      </c>
      <c r="W7" s="90">
        <v>3</v>
      </c>
      <c r="X7" s="3">
        <v>15</v>
      </c>
      <c r="Y7" s="90">
        <v>9</v>
      </c>
      <c r="Z7" s="3">
        <v>24</v>
      </c>
      <c r="AA7" s="90">
        <v>-7</v>
      </c>
      <c r="AB7" s="3">
        <v>21</v>
      </c>
      <c r="AC7" s="90">
        <v>-5</v>
      </c>
      <c r="AD7" s="4">
        <v>27</v>
      </c>
      <c r="AE7" s="90">
        <v>-4</v>
      </c>
      <c r="AF7" s="4"/>
      <c r="AG7" s="4"/>
      <c r="AH7" s="4"/>
      <c r="AI7" s="4"/>
      <c r="AJ7" s="4"/>
      <c r="AK7" s="77"/>
      <c r="AM7" s="77"/>
      <c r="AR7" s="78"/>
      <c r="AS7" s="78"/>
      <c r="AT7" s="78"/>
      <c r="AU7" s="78"/>
      <c r="AV7" s="78"/>
      <c r="AW7" s="78"/>
      <c r="AX7" s="78"/>
      <c r="AY7" s="78"/>
      <c r="AZ7" s="78"/>
      <c r="BA7" s="78"/>
    </row>
    <row r="8" spans="2:53" ht="16.5" customHeight="1" x14ac:dyDescent="0.25">
      <c r="B8" s="83"/>
      <c r="C8" s="85"/>
      <c r="D8" s="22"/>
      <c r="E8" s="23"/>
      <c r="F8" s="24"/>
      <c r="G8" s="25"/>
      <c r="H8" s="204"/>
      <c r="I8" s="204"/>
      <c r="J8" s="85"/>
      <c r="K8" s="85"/>
      <c r="L8" s="85"/>
      <c r="M8" s="85"/>
      <c r="N8" s="85"/>
      <c r="O8" s="85"/>
      <c r="P8" s="85"/>
      <c r="Q8" s="85"/>
      <c r="R8" s="87"/>
      <c r="S8" s="6"/>
      <c r="T8" s="3"/>
      <c r="U8" s="90"/>
      <c r="V8" s="3">
        <v>37</v>
      </c>
      <c r="W8" s="90">
        <v>2</v>
      </c>
      <c r="X8" s="3">
        <v>58</v>
      </c>
      <c r="Y8" s="90">
        <v>8</v>
      </c>
      <c r="Z8" s="3">
        <v>25</v>
      </c>
      <c r="AA8" s="90">
        <v>-6</v>
      </c>
      <c r="AB8" s="3">
        <v>27</v>
      </c>
      <c r="AC8" s="90">
        <v>-5</v>
      </c>
      <c r="AD8" s="4">
        <v>33</v>
      </c>
      <c r="AE8" s="90">
        <v>-4</v>
      </c>
      <c r="AF8" s="90"/>
      <c r="AG8" s="4"/>
      <c r="AH8" s="90"/>
      <c r="AI8" s="4"/>
      <c r="AJ8" s="4"/>
      <c r="AK8" s="77"/>
      <c r="AM8" s="77"/>
      <c r="AR8" s="78"/>
      <c r="AS8" s="78"/>
      <c r="AT8" s="78"/>
      <c r="AU8" s="78"/>
      <c r="AV8" s="78"/>
      <c r="AW8" s="78"/>
      <c r="AX8" s="78"/>
      <c r="AY8" s="78"/>
      <c r="AZ8" s="78"/>
      <c r="BA8" s="78"/>
    </row>
    <row r="9" spans="2:53" ht="16.5" customHeight="1" x14ac:dyDescent="0.25">
      <c r="B9" s="83"/>
      <c r="C9" s="85"/>
      <c r="D9" s="22"/>
      <c r="E9" s="23"/>
      <c r="F9" s="26"/>
      <c r="G9" s="25"/>
      <c r="H9" s="204"/>
      <c r="I9" s="204"/>
      <c r="J9" s="85"/>
      <c r="K9" s="85"/>
      <c r="L9" s="85"/>
      <c r="M9" s="85"/>
      <c r="N9" s="85"/>
      <c r="O9" s="85"/>
      <c r="P9" s="85"/>
      <c r="Q9" s="85"/>
      <c r="R9" s="87"/>
      <c r="S9" s="6"/>
      <c r="T9" s="3"/>
      <c r="U9" s="90"/>
      <c r="V9" s="3">
        <v>57</v>
      </c>
      <c r="W9" s="90">
        <v>2</v>
      </c>
      <c r="X9" s="3">
        <v>56</v>
      </c>
      <c r="Y9" s="90">
        <v>7</v>
      </c>
      <c r="Z9" s="3">
        <v>31</v>
      </c>
      <c r="AA9" s="90">
        <v>-6</v>
      </c>
      <c r="AB9" s="3">
        <v>30</v>
      </c>
      <c r="AC9" s="90">
        <v>-4</v>
      </c>
      <c r="AD9" s="4">
        <v>9</v>
      </c>
      <c r="AE9" s="90">
        <v>-1</v>
      </c>
      <c r="AF9" s="4"/>
      <c r="AG9" s="4"/>
      <c r="AH9" s="4"/>
      <c r="AI9" s="4"/>
      <c r="AJ9" s="4"/>
      <c r="AK9" s="94"/>
      <c r="AL9" s="94"/>
      <c r="AM9" s="94"/>
      <c r="AN9" s="94"/>
      <c r="AR9" s="78"/>
      <c r="AS9" s="78"/>
      <c r="AT9" s="78"/>
      <c r="AU9" s="78"/>
      <c r="AV9" s="78"/>
      <c r="AW9" s="78"/>
      <c r="AX9" s="78"/>
      <c r="AY9" s="78"/>
      <c r="AZ9" s="78"/>
      <c r="BA9" s="78"/>
    </row>
    <row r="10" spans="2:53" ht="16.5" customHeight="1" x14ac:dyDescent="0.25">
      <c r="B10" s="83"/>
      <c r="C10" s="85"/>
      <c r="D10" s="23"/>
      <c r="E10" s="23"/>
      <c r="F10" s="26"/>
      <c r="G10" s="25"/>
      <c r="H10" s="204"/>
      <c r="I10" s="204"/>
      <c r="J10" s="85"/>
      <c r="K10" s="85"/>
      <c r="L10" s="85"/>
      <c r="M10" s="95"/>
      <c r="N10" s="85"/>
      <c r="O10" s="85"/>
      <c r="P10" s="85"/>
      <c r="Q10" s="85"/>
      <c r="R10" s="87"/>
      <c r="S10" s="6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8"/>
      <c r="AG10" s="4"/>
      <c r="AH10" s="4"/>
      <c r="AI10" s="4"/>
      <c r="AJ10" s="4"/>
      <c r="AK10" s="94"/>
      <c r="AL10" s="94"/>
      <c r="AM10" s="94"/>
      <c r="AN10" s="94"/>
      <c r="AR10" s="78"/>
      <c r="AS10" s="78"/>
      <c r="AT10" s="78"/>
      <c r="AU10" s="78"/>
      <c r="AV10" s="78"/>
      <c r="AW10" s="78"/>
      <c r="AX10" s="78"/>
      <c r="AY10" s="78"/>
      <c r="AZ10" s="78"/>
      <c r="BA10" s="78"/>
    </row>
    <row r="11" spans="2:53" ht="16.5" customHeight="1" x14ac:dyDescent="0.25">
      <c r="B11" s="83"/>
      <c r="C11" s="85"/>
      <c r="D11" s="23"/>
      <c r="E11" s="23"/>
      <c r="F11" s="26"/>
      <c r="G11" s="25"/>
      <c r="H11" s="204"/>
      <c r="I11" s="204"/>
      <c r="J11" s="85"/>
      <c r="K11" s="85"/>
      <c r="L11" s="85"/>
      <c r="M11" s="85"/>
      <c r="N11" s="85"/>
      <c r="O11" s="85"/>
      <c r="P11" s="85"/>
      <c r="Q11" s="85"/>
      <c r="R11" s="87"/>
      <c r="S11" s="6"/>
      <c r="T11" s="3" t="s">
        <v>42</v>
      </c>
      <c r="U11" s="3">
        <v>1</v>
      </c>
      <c r="V11" s="3" t="str">
        <f>CHOOSE(U11, W33, W34,W35, W36, W37, W38)</f>
        <v>Largest Increases in Percent Positive since 2018</v>
      </c>
      <c r="W11" s="3">
        <f>CHOOSE(U11, T5,V5,X5,Z5,AB5,AD5)</f>
        <v>36</v>
      </c>
      <c r="X11" s="90">
        <f>CHOOSE(U11,U5,W5,Y5, AA5,AC5,AE5)</f>
        <v>2</v>
      </c>
      <c r="Y11" s="3">
        <f>CHOOSE(U11, T6,V6,X6,Z6,AB6,AD6)</f>
        <v>0</v>
      </c>
      <c r="Z11" s="90">
        <f>CHOOSE(U11, U6,W6,Y6,AA6,AC6,AE6)</f>
        <v>0</v>
      </c>
      <c r="AA11" s="3">
        <f>CHOOSE(U11, T7, V7, X7,Z7,AB7,AD7)</f>
        <v>0</v>
      </c>
      <c r="AB11" s="90">
        <f>CHOOSE(U11, U7,W7,Y7,AA7,AC7,AE7)</f>
        <v>0</v>
      </c>
      <c r="AC11" s="3">
        <f>CHOOSE(U11, T8,V8,X8,Z8,AB8,AD8)</f>
        <v>0</v>
      </c>
      <c r="AD11" s="90">
        <f>CHOOSE(U11, U8,W8,Y8,AA8,AC8,AE8)</f>
        <v>0</v>
      </c>
      <c r="AE11" s="3">
        <f>CHOOSE(U11, T9,V9,X9,Z9,AB9,AD9)</f>
        <v>0</v>
      </c>
      <c r="AF11" s="90">
        <f>CHOOSE(U11, U9,W9,Y9,AA9,AC9,AE9)</f>
        <v>0</v>
      </c>
      <c r="AG11" s="4"/>
      <c r="AH11" s="4"/>
      <c r="AI11" s="4"/>
      <c r="AJ11" s="4"/>
      <c r="AK11" s="94"/>
      <c r="AL11" s="94"/>
      <c r="AM11" s="94"/>
      <c r="AN11" s="94"/>
      <c r="AR11" s="78"/>
      <c r="AS11" s="78"/>
      <c r="AT11" s="78"/>
      <c r="AU11" s="78"/>
      <c r="AV11" s="78"/>
      <c r="AW11" s="78"/>
      <c r="AX11" s="78"/>
      <c r="AY11" s="78"/>
      <c r="AZ11" s="78"/>
      <c r="BA11" s="78"/>
    </row>
    <row r="12" spans="2:53" ht="16.5" customHeight="1" x14ac:dyDescent="0.25">
      <c r="B12" s="83"/>
      <c r="C12" s="85"/>
      <c r="D12" s="23"/>
      <c r="E12" s="23"/>
      <c r="F12" s="26"/>
      <c r="G12" s="25"/>
      <c r="H12" s="204"/>
      <c r="I12" s="204"/>
      <c r="J12" s="85"/>
      <c r="K12" s="85"/>
      <c r="L12" s="85"/>
      <c r="M12" s="85"/>
      <c r="N12" s="85"/>
      <c r="O12" s="85"/>
      <c r="P12" s="85"/>
      <c r="Q12" s="85"/>
      <c r="R12" s="87"/>
      <c r="S12" s="6"/>
      <c r="T12" s="3" t="s">
        <v>44</v>
      </c>
      <c r="U12" s="3">
        <v>4</v>
      </c>
      <c r="V12" s="3" t="str">
        <f>CHOOSE(U12, W33, W34, W35, W36, W37, W38)</f>
        <v>Largest Decreases in Percent Positive since 2018</v>
      </c>
      <c r="W12" s="3">
        <f>CHOOSE(U12, T5,V5,X5,Z5,AB5,AD5)</f>
        <v>70</v>
      </c>
      <c r="X12" s="90">
        <f>CHOOSE(U12,U5,W5,Y5, AA5,AC5,AE5)</f>
        <v>-13</v>
      </c>
      <c r="Y12" s="3">
        <f>CHOOSE(U12, T6,V6,X6,Z6,AB6,AD6)</f>
        <v>33</v>
      </c>
      <c r="Z12" s="90">
        <f>CHOOSE(U12,U6,W6,Y6,AA6,AC6,AE6)</f>
        <v>-9</v>
      </c>
      <c r="AA12" s="3">
        <f>CHOOSE(U12, T7,V7,X7,Z7,AB7,AD7)</f>
        <v>24</v>
      </c>
      <c r="AB12" s="90">
        <f>CHOOSE(U12, U7,W7,Y7,AA7,AC7,AE7)</f>
        <v>-7</v>
      </c>
      <c r="AC12" s="3">
        <f>CHOOSE(U12,T8,V8,X8, Z8,AB8,AD8)</f>
        <v>25</v>
      </c>
      <c r="AD12" s="90">
        <f>CHOOSE(U12, U8,W8,Y8,AA8,AC8,AE8)</f>
        <v>-6</v>
      </c>
      <c r="AE12" s="3">
        <f>CHOOSE(U12, T9,V9,X9,Z9,AB9,AD9)</f>
        <v>31</v>
      </c>
      <c r="AF12" s="90">
        <f>CHOOSE(U12, U9,W9,Y9,AA9,AC9,AE9)</f>
        <v>-6</v>
      </c>
      <c r="AG12" s="6"/>
      <c r="AH12" s="6"/>
      <c r="AI12" s="4"/>
      <c r="AJ12" s="28"/>
      <c r="AK12" s="94"/>
      <c r="AL12" s="94"/>
      <c r="AM12" s="94"/>
      <c r="AN12" s="94"/>
      <c r="AR12" s="78"/>
      <c r="AS12" s="78"/>
      <c r="AT12" s="78"/>
      <c r="AU12" s="78"/>
      <c r="AV12" s="78"/>
      <c r="AW12" s="78"/>
      <c r="AX12" s="78"/>
      <c r="AY12" s="78"/>
      <c r="AZ12" s="78"/>
      <c r="BA12" s="78"/>
    </row>
    <row r="13" spans="2:53" ht="16.5" customHeight="1" x14ac:dyDescent="0.25">
      <c r="B13" s="83"/>
      <c r="C13" s="85"/>
      <c r="D13" s="200"/>
      <c r="E13" s="200"/>
      <c r="F13" s="29"/>
      <c r="G13" s="30"/>
      <c r="H13" s="201"/>
      <c r="I13" s="201"/>
      <c r="J13" s="85"/>
      <c r="K13" s="85"/>
      <c r="L13" s="85"/>
      <c r="M13" s="85"/>
      <c r="N13" s="85"/>
      <c r="O13" s="85"/>
      <c r="P13" s="85"/>
      <c r="Q13" s="85"/>
      <c r="R13" s="87"/>
      <c r="S13" s="6"/>
      <c r="T13" s="3"/>
      <c r="U13" s="27"/>
      <c r="V13" s="3" t="s">
        <v>42</v>
      </c>
      <c r="W13" s="27" t="str">
        <f>IF(W11=0,"",CONCATENATE("Q"&amp;W11))</f>
        <v>Q36</v>
      </c>
      <c r="X13" s="15" t="str">
        <f>IF(W11=0,IF(AND(U31&lt;5, U31&lt;&gt;0),"",IF(U31="--","No trending data available",IF(U11&lt;4,"No items increased", "No items decreased"))),VLOOKUP(W11,B43:C126,2,FALSE))</f>
        <v>My organization has prepared employees for potential security threats.</v>
      </c>
      <c r="Y13" s="27" t="str">
        <f>IF(Y11=0,"",CONCATENATE("Q"&amp;Y11))</f>
        <v/>
      </c>
      <c r="Z13" s="15" t="str">
        <f>IF(Y11=0,"",VLOOKUP(Y11,B43:C126,2,FALSE))</f>
        <v/>
      </c>
      <c r="AA13" s="27" t="str">
        <f>IF(AA11=0,"",CONCATENATE("Q"&amp;AA11))</f>
        <v/>
      </c>
      <c r="AB13" s="15" t="str">
        <f>IF(AA11=0,"",VLOOKUP(AA11,B43:C126,2,FALSE))</f>
        <v/>
      </c>
      <c r="AC13" s="27" t="str">
        <f>IF(AC11=0,"",CONCATENATE("Q"&amp;AC11))</f>
        <v/>
      </c>
      <c r="AD13" s="15" t="str">
        <f>IF(AC11=0,"",VLOOKUP(AC11,B43:C126,2,FALSE))</f>
        <v/>
      </c>
      <c r="AE13" s="27" t="str">
        <f>IF(AE11=0,"",CONCATENATE("Q"&amp;AE11))</f>
        <v/>
      </c>
      <c r="AF13" s="15" t="str">
        <f>IF(AE11=0,"",VLOOKUP(AE11,B43:C126,2,FALSE))</f>
        <v/>
      </c>
      <c r="AG13" s="6"/>
      <c r="AH13" s="6"/>
      <c r="AI13" s="4"/>
      <c r="AJ13" s="28"/>
      <c r="AK13" s="94"/>
      <c r="AL13" s="94"/>
      <c r="AM13" s="94"/>
      <c r="AN13" s="94"/>
      <c r="AR13" s="78"/>
      <c r="AS13" s="78"/>
      <c r="AT13" s="78"/>
      <c r="AU13" s="78"/>
      <c r="AV13" s="78"/>
      <c r="AW13" s="78"/>
      <c r="AX13" s="78"/>
      <c r="AY13" s="78"/>
      <c r="AZ13" s="78"/>
      <c r="BA13" s="78"/>
    </row>
    <row r="14" spans="2:53" ht="13.5" customHeight="1" x14ac:dyDescent="0.25">
      <c r="B14" s="83"/>
      <c r="C14" s="85"/>
      <c r="D14" s="96"/>
      <c r="E14" s="96"/>
      <c r="F14" s="96"/>
      <c r="G14" s="96"/>
      <c r="H14" s="96"/>
      <c r="I14" s="96"/>
      <c r="J14" s="85"/>
      <c r="K14" s="85"/>
      <c r="L14" s="97"/>
      <c r="M14" s="85"/>
      <c r="N14" s="85"/>
      <c r="O14" s="85"/>
      <c r="P14" s="85"/>
      <c r="Q14" s="85"/>
      <c r="R14" s="87"/>
      <c r="S14" s="6"/>
      <c r="T14" s="3"/>
      <c r="U14" s="27"/>
      <c r="V14" s="3" t="s">
        <v>44</v>
      </c>
      <c r="W14" s="27" t="str">
        <f>IF(W12=0,"",CONCATENATE("Q"&amp;W12))</f>
        <v>Q70</v>
      </c>
      <c r="X14" s="15" t="str">
        <f>IF(W12=0,IF(AND(U32&lt;5, U32&lt;&gt;0),"",IF(U32="--","No trending data available",IF(U12&lt;4,"No items increased", "No items decreased"))),VLOOKUP(W12,B43:C126,2,FALSE))</f>
        <v>Considering everything, how satisfied are you with your pay?</v>
      </c>
      <c r="Y14" s="27" t="str">
        <f>IF(Y12=0,"",CONCATENATE("Q"&amp;Y12))</f>
        <v>Q33</v>
      </c>
      <c r="Z14" s="15" t="str">
        <f>IF(Y12=0,"",VLOOKUP(Y12,B43:C126,2,FALSE))</f>
        <v>Pay raises depend on how well employees perform their jobs.</v>
      </c>
      <c r="AA14" s="27" t="str">
        <f>IF(AA12=0,"",CONCATENATE("Q"&amp;AA12))</f>
        <v>Q24</v>
      </c>
      <c r="AB14" s="15" t="str">
        <f>IF(AA12=0,"",VLOOKUP(AA12,B43:C126,2,FALSE))</f>
        <v>In my work unit, differences in performance are recognized in a meaningful way.</v>
      </c>
      <c r="AC14" s="27" t="str">
        <f>IF(AC12=0,"",CONCATENATE("Q"&amp;AC12))</f>
        <v>Q25</v>
      </c>
      <c r="AD14" s="15" t="str">
        <f>IF(AC12=0,"",VLOOKUP(AC12,B43:C126,2,FALSE))</f>
        <v>Awards in my work unit depend on how well employees perform their jobs.</v>
      </c>
      <c r="AE14" s="27" t="str">
        <f>IF(AE12=0,"",CONCATENATE("Q"&amp;AE12))</f>
        <v>Q31</v>
      </c>
      <c r="AF14" s="15" t="str">
        <f>IF(AE12=0,"",VLOOKUP(AE12,B43:C126,2,FALSE))</f>
        <v>Employees are recognized for providing high quality products and services.</v>
      </c>
      <c r="AG14" s="4"/>
      <c r="AH14" s="4"/>
      <c r="AI14" s="4"/>
      <c r="AJ14" s="33"/>
      <c r="AK14" s="98"/>
      <c r="AL14" s="98"/>
      <c r="AM14" s="98"/>
      <c r="AN14" s="98"/>
      <c r="AR14" s="78"/>
      <c r="AS14" s="78"/>
      <c r="AT14" s="78"/>
      <c r="AU14" s="78"/>
      <c r="AV14" s="78"/>
      <c r="AW14" s="78"/>
      <c r="AX14" s="78"/>
      <c r="AY14" s="78"/>
      <c r="AZ14" s="78"/>
      <c r="BA14" s="78"/>
    </row>
    <row r="15" spans="2:53" ht="12.75" customHeight="1" x14ac:dyDescent="0.2">
      <c r="B15" s="83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7"/>
      <c r="S15" s="6"/>
      <c r="T15" s="4"/>
      <c r="U15" s="63"/>
      <c r="V15" s="3"/>
      <c r="W15" s="4"/>
      <c r="X15" s="4"/>
      <c r="Y15" s="4"/>
      <c r="Z15" s="4"/>
      <c r="AA15" s="6"/>
      <c r="AB15" s="64"/>
      <c r="AC15" s="28"/>
      <c r="AD15" s="64"/>
      <c r="AE15" s="61"/>
      <c r="AF15" s="6"/>
      <c r="AG15" s="4"/>
      <c r="AH15" s="4"/>
      <c r="AI15" s="6"/>
      <c r="AJ15" s="6"/>
      <c r="AK15" s="77"/>
      <c r="AM15" s="77"/>
      <c r="AR15" s="78"/>
      <c r="AS15" s="78"/>
      <c r="AT15" s="78"/>
      <c r="AU15" s="78"/>
      <c r="AV15" s="78"/>
      <c r="AW15" s="78"/>
      <c r="AX15" s="78"/>
      <c r="AY15" s="78"/>
      <c r="AZ15" s="78"/>
      <c r="BA15" s="78"/>
    </row>
    <row r="16" spans="2:53" ht="13.5" customHeight="1" x14ac:dyDescent="0.2">
      <c r="B16" s="83"/>
      <c r="C16" s="85"/>
      <c r="D16" s="206">
        <f>U31</f>
        <v>1</v>
      </c>
      <c r="E16" s="99"/>
      <c r="F16" s="100"/>
      <c r="G16" s="100"/>
      <c r="H16" s="85"/>
      <c r="I16" s="99"/>
      <c r="J16" s="99"/>
      <c r="K16" s="100"/>
      <c r="L16" s="100"/>
      <c r="M16" s="85"/>
      <c r="N16" s="85"/>
      <c r="O16" s="85"/>
      <c r="P16" s="85"/>
      <c r="Q16" s="85"/>
      <c r="R16" s="87"/>
      <c r="S16" s="6"/>
      <c r="T16" s="4"/>
      <c r="U16" s="63"/>
      <c r="V16" s="64" t="s">
        <v>42</v>
      </c>
      <c r="W16" s="61">
        <f>IF(W11=0, "",IF(VLOOKUP(W11, B43:G126, 3,FALSE) &lt;&gt; "", VLOOKUP(W11, B43:G126, 3,FALSE),  "--"))</f>
        <v>0.82</v>
      </c>
      <c r="X16" s="61">
        <f>IF(W11=0, "",IF(VLOOKUP(W11, B43:G126, 4,FALSE) &lt;&gt; "", VLOOKUP(W11, B43:G126, 4,FALSE),  "--"))</f>
        <v>0.79</v>
      </c>
      <c r="Y16" s="61">
        <f>IF(W11=0, "",IF(VLOOKUP(W11, B43:G126, 5,FALSE) &lt;&gt; "", VLOOKUP(W11, B43:G126, 5,FALSE),  "--"))</f>
        <v>0.83</v>
      </c>
      <c r="Z16" s="61">
        <f>IF(W11=0, "",IF(VLOOKUP(W11, B43:G126,6,FALSE) &lt;&gt; "", VLOOKUP(W11, B43:G126, 6,FALSE),  "--"))</f>
        <v>0.85</v>
      </c>
      <c r="AA16" s="101">
        <f>IF(OR(U11 = 3, U11=6),"", W16)</f>
        <v>0.82</v>
      </c>
      <c r="AB16" s="101">
        <f>IF(OR(U11 = 2, U11=5),"", X16)</f>
        <v>0.79</v>
      </c>
      <c r="AC16" s="101" t="str">
        <f>IF(OR(U11 = 1, U11=4),"", Y16)</f>
        <v/>
      </c>
      <c r="AD16" s="101"/>
      <c r="AE16" s="102" t="str">
        <f>IF(OR(U11 = 3, U11=6),W16, "")</f>
        <v/>
      </c>
      <c r="AF16" s="102" t="str">
        <f>IF(OR(U11 = 2, U11=5),X16, "")</f>
        <v/>
      </c>
      <c r="AG16" s="102">
        <f>IF(OR(U11 = 1, U11=4),Y16, "")</f>
        <v>0.83</v>
      </c>
      <c r="AH16" s="102"/>
      <c r="AI16" s="102" t="str">
        <f t="shared" ref="AI16:AJ16" si="0">IF(Y11=1,AA16, "")</f>
        <v/>
      </c>
      <c r="AJ16" s="102" t="str">
        <f t="shared" si="0"/>
        <v/>
      </c>
      <c r="AK16" s="103"/>
      <c r="AL16" s="103"/>
      <c r="AM16" s="77"/>
      <c r="AR16" s="78"/>
      <c r="AS16" s="78"/>
      <c r="AT16" s="78"/>
      <c r="AU16" s="78"/>
      <c r="AV16" s="78"/>
      <c r="AW16" s="78"/>
      <c r="AX16" s="78"/>
      <c r="AY16" s="78"/>
      <c r="AZ16" s="78"/>
      <c r="BA16" s="78"/>
    </row>
    <row r="17" spans="2:53" ht="12.75" customHeight="1" x14ac:dyDescent="0.25">
      <c r="B17" s="83"/>
      <c r="C17" s="85"/>
      <c r="D17" s="207"/>
      <c r="E17" s="104"/>
      <c r="F17" s="105"/>
      <c r="G17" s="106"/>
      <c r="H17" s="85"/>
      <c r="I17" s="104"/>
      <c r="J17" s="104"/>
      <c r="K17" s="105"/>
      <c r="L17" s="106"/>
      <c r="M17" s="85"/>
      <c r="N17" s="85"/>
      <c r="O17" s="85"/>
      <c r="P17" s="85"/>
      <c r="Q17" s="85"/>
      <c r="R17" s="87"/>
      <c r="S17" s="6"/>
      <c r="T17" s="6"/>
      <c r="U17" s="63"/>
      <c r="V17" s="4"/>
      <c r="W17" s="61" t="str">
        <f>IF(Y11=0, "",IF(VLOOKUP(Y11, B43:G126, 3,FALSE) &lt;&gt; "", VLOOKUP(Y11, B43:G126, 3,FALSE),  "--"))</f>
        <v/>
      </c>
      <c r="X17" s="61" t="str">
        <f>IF(Y11=0, "",IF(VLOOKUP(Y11, B43:G126, 4,FALSE) &lt;&gt;"", VLOOKUP(Y11, B43:G126, 4,FALSE),  "--"))</f>
        <v/>
      </c>
      <c r="Y17" s="61" t="str">
        <f>IF(Y11=0, "",IF(VLOOKUP(Y11, B43:G126, 5,FALSE) &lt;&gt; "", VLOOKUP(Y11, B43:G126,5,FALSE),  "--"))</f>
        <v/>
      </c>
      <c r="Z17" s="61" t="str">
        <f>IF(Y11=0, "",IF(VLOOKUP(Y11, B43:G126, 6,FALSE) &lt;&gt; "", VLOOKUP(Y11, B43:G126, 6,FALSE),  "--"))</f>
        <v/>
      </c>
      <c r="AA17" s="101" t="str">
        <f>IF(OR(U11 = 3, U11=6),"", W17)</f>
        <v/>
      </c>
      <c r="AB17" s="101" t="str">
        <f>IF(OR(U11 = 2, U11=5),"", X17)</f>
        <v/>
      </c>
      <c r="AC17" s="101" t="str">
        <f>IF(OR(U11 = 1, U11=4),"", Y17)</f>
        <v/>
      </c>
      <c r="AD17" s="64"/>
      <c r="AE17" s="102" t="str">
        <f>IF(OR(U11 = 3, U11=6),W17, "")</f>
        <v/>
      </c>
      <c r="AF17" s="102" t="str">
        <f>IF(OR(U11 = 2, U11=5),X17, "")</f>
        <v/>
      </c>
      <c r="AG17" s="102" t="str">
        <f>IF(OR(U11 = 1, U11=4),Y17, "")</f>
        <v/>
      </c>
      <c r="AH17" s="107"/>
      <c r="AI17" s="107"/>
      <c r="AJ17" s="108"/>
      <c r="AK17" s="103"/>
      <c r="AL17" s="103"/>
      <c r="AM17" s="77"/>
      <c r="AR17" s="78"/>
      <c r="AS17" s="78"/>
      <c r="AT17" s="78"/>
      <c r="AU17" s="78"/>
      <c r="AV17" s="78"/>
      <c r="AW17" s="78"/>
      <c r="AX17" s="78"/>
      <c r="AY17" s="78"/>
      <c r="AZ17" s="78"/>
      <c r="BA17" s="78"/>
    </row>
    <row r="18" spans="2:53" ht="12.75" customHeight="1" x14ac:dyDescent="0.25">
      <c r="B18" s="83"/>
      <c r="C18" s="85"/>
      <c r="D18" s="207"/>
      <c r="E18" s="104"/>
      <c r="F18" s="105"/>
      <c r="G18" s="106"/>
      <c r="H18" s="85"/>
      <c r="I18" s="104"/>
      <c r="J18" s="104"/>
      <c r="K18" s="105"/>
      <c r="L18" s="106"/>
      <c r="M18" s="85"/>
      <c r="N18" s="85"/>
      <c r="O18" s="85"/>
      <c r="P18" s="85"/>
      <c r="Q18" s="85"/>
      <c r="R18" s="87"/>
      <c r="S18" s="6"/>
      <c r="T18" s="6"/>
      <c r="U18" s="6"/>
      <c r="V18" s="4"/>
      <c r="W18" s="61" t="str">
        <f>IF(AA11=0, "",IF(VLOOKUP(AA11, B43:G126, 3,FALSE) &lt;&gt; "", VLOOKUP(AA11, B43:G126, 3,FALSE),  "--"))</f>
        <v/>
      </c>
      <c r="X18" s="61" t="str">
        <f>IF(AA11=0, "",IF(VLOOKUP(AA11, B43:G126,4,FALSE) &lt;&gt; "", VLOOKUP(AA11, B43:G126, 4,FALSE),  "--"))</f>
        <v/>
      </c>
      <c r="Y18" s="61" t="str">
        <f>IF(AA11=0, "",IF(VLOOKUP(AA11, B43:G126, 5,FALSE) &lt;&gt; "", VLOOKUP(AA11, B43:G126, 5,FALSE),  "--"))</f>
        <v/>
      </c>
      <c r="Z18" s="61" t="str">
        <f>IF(AA11=0, "",IF(VLOOKUP(AA11, B43:G126, 6,FALSE) &lt;&gt;"", VLOOKUP(AA11, B43:G126, 6,FALSE),  "--"))</f>
        <v/>
      </c>
      <c r="AA18" s="101" t="str">
        <f>IF(OR(U11 = 3, U11=6),"", W18)</f>
        <v/>
      </c>
      <c r="AB18" s="101" t="str">
        <f>IF(OR(U11 = 2, U11=5),"", X18)</f>
        <v/>
      </c>
      <c r="AC18" s="101" t="str">
        <f>IF(OR(U11 = 1, U11=4),"", Y18)</f>
        <v/>
      </c>
      <c r="AD18" s="28"/>
      <c r="AE18" s="102" t="str">
        <f>IF(OR(U11 = 3, U11=6),W18, "")</f>
        <v/>
      </c>
      <c r="AF18" s="102" t="str">
        <f>IF(OR(U11 = 2, U11=5),X18, "")</f>
        <v/>
      </c>
      <c r="AG18" s="102" t="str">
        <f>IF(OR(U11 = 1, U11=4),Y18, "")</f>
        <v/>
      </c>
      <c r="AH18" s="107"/>
      <c r="AI18" s="108"/>
      <c r="AJ18" s="108"/>
      <c r="AK18" s="103"/>
      <c r="AL18" s="103"/>
      <c r="AM18" s="77"/>
      <c r="AR18" s="78"/>
      <c r="AS18" s="78"/>
      <c r="AT18" s="78"/>
      <c r="AU18" s="78"/>
      <c r="AV18" s="78"/>
      <c r="AW18" s="78"/>
      <c r="AX18" s="78"/>
      <c r="AY18" s="78"/>
      <c r="AZ18" s="78"/>
      <c r="BA18" s="78"/>
    </row>
    <row r="19" spans="2:53" ht="12.75" customHeight="1" x14ac:dyDescent="0.25">
      <c r="B19" s="83"/>
      <c r="C19" s="85"/>
      <c r="D19" s="208"/>
      <c r="E19" s="104"/>
      <c r="F19" s="105"/>
      <c r="G19" s="106"/>
      <c r="H19" s="85"/>
      <c r="I19" s="104"/>
      <c r="J19" s="104"/>
      <c r="K19" s="105"/>
      <c r="L19" s="106"/>
      <c r="M19" s="85"/>
      <c r="N19" s="85"/>
      <c r="O19" s="85"/>
      <c r="P19" s="85"/>
      <c r="Q19" s="85"/>
      <c r="R19" s="87"/>
      <c r="S19" s="6"/>
      <c r="T19" s="6"/>
      <c r="U19" s="6"/>
      <c r="V19" s="4"/>
      <c r="W19" s="61" t="str">
        <f>IF(AC11=0, "",IF(VLOOKUP(AC11, B43:G126, 3,FALSE) &lt;&gt; "", VLOOKUP(AC11, B43:G126, 3,FALSE),  "--"))</f>
        <v/>
      </c>
      <c r="X19" s="61" t="str">
        <f>IF(AC11=0, "",IF(VLOOKUP(AC11, B43:G126, 4,FALSE) &lt;&gt; "", VLOOKUP(AC11, B43:G126,4,FALSE),  "--"))</f>
        <v/>
      </c>
      <c r="Y19" s="61" t="str">
        <f>IF(AC11=0, "",IF(VLOOKUP(AC11, B43:G126, 5,FALSE) &lt;&gt; "", VLOOKUP(AC11, B43:G126,5,FALSE),  "--"))</f>
        <v/>
      </c>
      <c r="Z19" s="61" t="str">
        <f>IF(AC11=0, "",IF(VLOOKUP(AC11, B43:G126, 6,FALSE) &lt;&gt; "", VLOOKUP(AC11, B43:G126,6,FALSE),  "--"))</f>
        <v/>
      </c>
      <c r="AA19" s="101" t="str">
        <f>IF(OR(U11 = 3, U11=6),"", W19)</f>
        <v/>
      </c>
      <c r="AB19" s="101" t="str">
        <f>IF(OR(U11 = 2, U11=5),"", X19)</f>
        <v/>
      </c>
      <c r="AC19" s="101" t="str">
        <f>IF(OR(U11 = 1, U11=4),"", Y19)</f>
        <v/>
      </c>
      <c r="AD19" s="28"/>
      <c r="AE19" s="102" t="str">
        <f>IF(OR(U11 = 3, U11=6),W19, "")</f>
        <v/>
      </c>
      <c r="AF19" s="102" t="str">
        <f>IF(OR(U11 = 2, U11=5),X19, "")</f>
        <v/>
      </c>
      <c r="AG19" s="102" t="str">
        <f>IF(OR(U11 = 1, U11=4),Y19, "")</f>
        <v/>
      </c>
      <c r="AH19" s="108"/>
      <c r="AI19" s="108"/>
      <c r="AJ19" s="108"/>
      <c r="AK19" s="103"/>
      <c r="AL19" s="103"/>
      <c r="AM19" s="77"/>
      <c r="AR19" s="78"/>
      <c r="AS19" s="78"/>
      <c r="AT19" s="78"/>
      <c r="AU19" s="78"/>
      <c r="AV19" s="78"/>
      <c r="AW19" s="78"/>
      <c r="AX19" s="78"/>
      <c r="AY19" s="78"/>
      <c r="AZ19" s="78"/>
      <c r="BA19" s="78"/>
    </row>
    <row r="20" spans="2:53" ht="12.75" customHeight="1" x14ac:dyDescent="0.25">
      <c r="B20" s="83"/>
      <c r="C20" s="85"/>
      <c r="D20" s="104"/>
      <c r="E20" s="104"/>
      <c r="F20" s="105"/>
      <c r="G20" s="106"/>
      <c r="H20" s="85"/>
      <c r="I20" s="104"/>
      <c r="J20" s="104"/>
      <c r="K20" s="105"/>
      <c r="L20" s="106"/>
      <c r="M20" s="85"/>
      <c r="N20" s="85"/>
      <c r="O20" s="85"/>
      <c r="P20" s="85"/>
      <c r="Q20" s="85"/>
      <c r="R20" s="87"/>
      <c r="S20" s="6"/>
      <c r="T20" s="4"/>
      <c r="U20" s="6"/>
      <c r="V20" s="4"/>
      <c r="W20" s="61" t="str">
        <f>IF(AE11=0, "",IF(VLOOKUP(AE11, B43:G126, 3,FALSE) &lt;&gt; "", VLOOKUP(AE11, B43:G126, 3,FALSE),  "--"))</f>
        <v/>
      </c>
      <c r="X20" s="61" t="str">
        <f>IF(AE11=0, "",IF(VLOOKUP(AE11, B43:G126, 4,FALSE) &lt;&gt;"", VLOOKUP(AE11, B43:G126, 4,FALSE),  "--"))</f>
        <v/>
      </c>
      <c r="Y20" s="61" t="str">
        <f>IF(AE11=0, "",IF(VLOOKUP(AE11, B43:G126,5,FALSE) &lt;&gt; "", VLOOKUP(AE11, B43:G126,5,FALSE),  "--"))</f>
        <v/>
      </c>
      <c r="Z20" s="61" t="str">
        <f>IF(AE11=0, "",IF(VLOOKUP(AE11, B43:G126, 6,FALSE) &lt;&gt; "", VLOOKUP(AE11, B43:G126, 6,FALSE),  "--"))</f>
        <v/>
      </c>
      <c r="AA20" s="101" t="str">
        <f>IF(OR(U11 = 3, U11=6),"", W20)</f>
        <v/>
      </c>
      <c r="AB20" s="101" t="str">
        <f>IF(OR(U11 = 2, U11=5),"", X20)</f>
        <v/>
      </c>
      <c r="AC20" s="101" t="str">
        <f>IF(OR(U11 = 1, U11=4),"", Y20)</f>
        <v/>
      </c>
      <c r="AD20" s="6"/>
      <c r="AE20" s="102" t="str">
        <f>IF(OR(U11 = 3, U11=6),W20, "")</f>
        <v/>
      </c>
      <c r="AF20" s="102" t="str">
        <f>IF(OR(U11 = 2, U11=5),X20, "")</f>
        <v/>
      </c>
      <c r="AG20" s="102" t="str">
        <f>IF(OR(U11 = 1, U11=4),Y20, "")</f>
        <v/>
      </c>
      <c r="AH20" s="108"/>
      <c r="AI20" s="108"/>
      <c r="AJ20" s="108"/>
      <c r="AK20" s="103"/>
      <c r="AL20" s="103"/>
      <c r="AM20" s="77"/>
      <c r="AR20" s="78"/>
      <c r="AS20" s="78"/>
      <c r="AT20" s="78"/>
      <c r="AU20" s="78"/>
      <c r="AV20" s="78"/>
      <c r="AW20" s="78"/>
      <c r="AX20" s="78"/>
      <c r="AY20" s="78"/>
      <c r="AZ20" s="78"/>
      <c r="BA20" s="78"/>
    </row>
    <row r="21" spans="2:53" ht="12.75" customHeight="1" x14ac:dyDescent="0.25">
      <c r="B21" s="83"/>
      <c r="C21" s="85"/>
      <c r="D21" s="104"/>
      <c r="E21" s="104"/>
      <c r="F21" s="105"/>
      <c r="G21" s="106"/>
      <c r="H21" s="85"/>
      <c r="I21" s="104"/>
      <c r="J21" s="104"/>
      <c r="K21" s="105"/>
      <c r="L21" s="106"/>
      <c r="M21" s="85"/>
      <c r="N21" s="85"/>
      <c r="O21" s="85"/>
      <c r="P21" s="85"/>
      <c r="Q21" s="85"/>
      <c r="R21" s="87"/>
      <c r="S21" s="6"/>
      <c r="T21" s="4"/>
      <c r="U21" s="6"/>
      <c r="V21" s="4" t="s">
        <v>44</v>
      </c>
      <c r="W21" s="61">
        <f>IF(W12=0, "",IF(VLOOKUP(W12, B43:G126, 3,FALSE) &lt;&gt; "", VLOOKUP(W12, B43:G126, 3,FALSE),  "--"))</f>
        <v>0.75</v>
      </c>
      <c r="X21" s="61">
        <f>IF(W12=0, "",IF(VLOOKUP(W12, B43:G126, 4,FALSE) &lt;&gt; "", VLOOKUP(W12, B43:G126, 4,FALSE),  "--"))</f>
        <v>0.78</v>
      </c>
      <c r="Y21" s="61">
        <f>IF(W12=0, "",IF(VLOOKUP(W12, B43:G126, 5,FALSE) &lt;&gt; "", VLOOKUP(W12, B43:G126, 5,FALSE),  "--"))</f>
        <v>0.77</v>
      </c>
      <c r="Z21" s="61">
        <f>IF(W12=0, "",IF(VLOOKUP(W12, B43:G126, 6,FALSE) &lt;&gt; "", VLOOKUP(W12, B43:G126, 6,FALSE),  "--"))</f>
        <v>0.64</v>
      </c>
      <c r="AA21" s="101">
        <f>IF(OR(U12 = 3, U12=6),"", W21)</f>
        <v>0.75</v>
      </c>
      <c r="AB21" s="101">
        <f>IF(OR(U12 = 2, U12=5),"", X21)</f>
        <v>0.78</v>
      </c>
      <c r="AC21" s="101" t="str">
        <f>IF(OR(U12 = 1, U12=4),"", Y21)</f>
        <v/>
      </c>
      <c r="AD21" s="6"/>
      <c r="AE21" s="102" t="str">
        <f>IF(OR(U12 = 3, U12=6),W21, "")</f>
        <v/>
      </c>
      <c r="AF21" s="102" t="str">
        <f>IF(OR(U12 = 2, U12=5),X21, "")</f>
        <v/>
      </c>
      <c r="AG21" s="102">
        <f>IF(OR(U12 = 1, U12=4),Y21, "")</f>
        <v>0.77</v>
      </c>
      <c r="AH21" s="108"/>
      <c r="AI21" s="108"/>
      <c r="AJ21" s="108"/>
      <c r="AK21" s="103"/>
      <c r="AL21" s="103"/>
      <c r="AM21" s="77"/>
      <c r="AR21" s="78"/>
      <c r="AS21" s="78"/>
      <c r="AT21" s="78"/>
      <c r="AU21" s="78"/>
      <c r="AV21" s="78"/>
      <c r="AW21" s="78"/>
      <c r="AX21" s="78"/>
      <c r="AY21" s="78"/>
      <c r="AZ21" s="78"/>
      <c r="BA21" s="78"/>
    </row>
    <row r="22" spans="2:53" ht="12.75" customHeight="1" x14ac:dyDescent="0.25">
      <c r="B22" s="83"/>
      <c r="C22" s="85"/>
      <c r="D22" s="104"/>
      <c r="E22" s="104"/>
      <c r="F22" s="105"/>
      <c r="G22" s="106"/>
      <c r="H22" s="85"/>
      <c r="I22" s="104"/>
      <c r="J22" s="104"/>
      <c r="K22" s="105"/>
      <c r="L22" s="106"/>
      <c r="M22" s="85"/>
      <c r="N22" s="85"/>
      <c r="O22" s="85"/>
      <c r="P22" s="85"/>
      <c r="Q22" s="85"/>
      <c r="R22" s="87"/>
      <c r="S22" s="6"/>
      <c r="T22" s="6"/>
      <c r="U22" s="6"/>
      <c r="V22" s="4"/>
      <c r="W22" s="61">
        <f>IF(Y12=0, "",IF(VLOOKUP(Y12, B43:G126, 3,FALSE) &lt;&gt; "", VLOOKUP(Y12, B43:G126, 3,FALSE),  "--"))</f>
        <v>0.22</v>
      </c>
      <c r="X22" s="61">
        <f>IF(Y12=0, "",IF(VLOOKUP(Y12, B43:G126, 4,FALSE) &lt;&gt; "", VLOOKUP(Y12, B43:G126, 4,FALSE),  "--"))</f>
        <v>0.24</v>
      </c>
      <c r="Y22" s="61">
        <f>IF(Y12=0, "",IF(VLOOKUP(Y12, B43:G126, 5,FALSE) &lt;&gt; "", VLOOKUP(Y12, B43:G126, 5,FALSE),  "--"))</f>
        <v>0.27</v>
      </c>
      <c r="Z22" s="61">
        <f>IF(Y12=0, "",IF(VLOOKUP(Y12, B43:G126, 6,FALSE) &lt;&gt; "", VLOOKUP(Y12, B43:G126,6,FALSE),  "--"))</f>
        <v>0.18</v>
      </c>
      <c r="AA22" s="101">
        <f>IF(OR(U12 = 3, U12=6),"", W22)</f>
        <v>0.22</v>
      </c>
      <c r="AB22" s="101">
        <f>IF(OR(U12 = 2, U12=5),"", X22)</f>
        <v>0.24</v>
      </c>
      <c r="AC22" s="101" t="str">
        <f>IF(OR(U12 = 1, U12=4),"", Y22)</f>
        <v/>
      </c>
      <c r="AD22" s="6"/>
      <c r="AE22" s="102" t="str">
        <f>IF(OR(U12 = 3, U12=6),W22, "")</f>
        <v/>
      </c>
      <c r="AF22" s="102" t="str">
        <f>IF(OR(U12 = 2, U12=5),X22, "")</f>
        <v/>
      </c>
      <c r="AG22" s="102">
        <f>IF(OR(U12 = 1, U12=4),Y22, "")</f>
        <v>0.27</v>
      </c>
      <c r="AH22" s="108"/>
      <c r="AI22" s="108"/>
      <c r="AJ22" s="108"/>
      <c r="AK22" s="103"/>
      <c r="AL22" s="103"/>
      <c r="AM22" s="77"/>
      <c r="AR22" s="78"/>
      <c r="AS22" s="78"/>
      <c r="AT22" s="78"/>
      <c r="AU22" s="78"/>
      <c r="AV22" s="78"/>
      <c r="AW22" s="78"/>
      <c r="AX22" s="78"/>
      <c r="AY22" s="78"/>
      <c r="AZ22" s="78"/>
      <c r="BA22" s="78"/>
    </row>
    <row r="23" spans="2:53" ht="12.75" customHeight="1" x14ac:dyDescent="0.25">
      <c r="B23" s="83"/>
      <c r="C23" s="85"/>
      <c r="D23" s="104"/>
      <c r="E23" s="104"/>
      <c r="F23" s="105"/>
      <c r="G23" s="106"/>
      <c r="H23" s="85"/>
      <c r="I23" s="104"/>
      <c r="J23" s="104"/>
      <c r="K23" s="105"/>
      <c r="L23" s="106"/>
      <c r="M23" s="85"/>
      <c r="N23" s="85"/>
      <c r="O23" s="85"/>
      <c r="P23" s="85"/>
      <c r="Q23" s="85"/>
      <c r="R23" s="87"/>
      <c r="S23" s="6"/>
      <c r="T23" s="6"/>
      <c r="U23" s="6"/>
      <c r="V23" s="109"/>
      <c r="W23" s="61">
        <f>IF(AA12=0, "",IF(VLOOKUP(AA12, B43:G126, 3,FALSE) &lt;&gt; "", VLOOKUP(AA12, B43:G126, 3,FALSE),  "--"))</f>
        <v>0.34</v>
      </c>
      <c r="X23" s="61">
        <f>IF(AA12=0, "",IF(VLOOKUP(AA12, B43:G126, 4,FALSE) &lt;&gt; "", VLOOKUP(AA12, B43:G126, 4,FALSE),  "--"))</f>
        <v>0.38</v>
      </c>
      <c r="Y23" s="61">
        <f>IF(AA12=0, "",IF(VLOOKUP(AA12, B43:G126,5,FALSE) &lt;&gt; "", VLOOKUP(AA12, B43:G126, 5,FALSE),  "--"))</f>
        <v>0.41</v>
      </c>
      <c r="Z23" s="61">
        <f>IF(AA12=0, "",IF(VLOOKUP(AA12, B43:G126, 6,FALSE) &lt;&gt; "", VLOOKUP(AA12, B43:G126,6,FALSE),  "--"))</f>
        <v>0.34</v>
      </c>
      <c r="AA23" s="101">
        <f>IF(OR(U12 = 3, U12=6),"", W23)</f>
        <v>0.34</v>
      </c>
      <c r="AB23" s="101">
        <f>IF(OR(U12 = 2, U12=5),"", X23)</f>
        <v>0.38</v>
      </c>
      <c r="AC23" s="101" t="str">
        <f>IF(OR(U12 = 1, U12=4),"", Y23)</f>
        <v/>
      </c>
      <c r="AD23" s="6"/>
      <c r="AE23" s="102" t="str">
        <f>IF(OR(U12 = 3, U12=6),W23, "")</f>
        <v/>
      </c>
      <c r="AF23" s="102" t="str">
        <f>IF(OR(U12 = 2, U12=5),X23, "")</f>
        <v/>
      </c>
      <c r="AG23" s="102">
        <f>IF(OR(U12 = 1, U12=4),Y23, "")</f>
        <v>0.41</v>
      </c>
      <c r="AH23" s="108"/>
      <c r="AI23" s="108"/>
      <c r="AJ23" s="108"/>
      <c r="AK23" s="103"/>
      <c r="AL23" s="103"/>
      <c r="AM23" s="77"/>
      <c r="AR23" s="78"/>
      <c r="AS23" s="78"/>
      <c r="AT23" s="78"/>
      <c r="AU23" s="78"/>
      <c r="AV23" s="78"/>
      <c r="AW23" s="78"/>
      <c r="AX23" s="78"/>
      <c r="AY23" s="78"/>
      <c r="AZ23" s="78"/>
      <c r="BA23" s="78"/>
    </row>
    <row r="24" spans="2:53" ht="12.75" customHeight="1" x14ac:dyDescent="0.25">
      <c r="B24" s="83"/>
      <c r="C24" s="85"/>
      <c r="D24" s="104"/>
      <c r="E24" s="104"/>
      <c r="F24" s="105"/>
      <c r="G24" s="106"/>
      <c r="H24" s="85"/>
      <c r="I24" s="104"/>
      <c r="J24" s="104"/>
      <c r="K24" s="105"/>
      <c r="L24" s="106"/>
      <c r="M24" s="85"/>
      <c r="N24" s="85"/>
      <c r="O24" s="85"/>
      <c r="P24" s="85"/>
      <c r="Q24" s="85"/>
      <c r="R24" s="87"/>
      <c r="S24" s="6"/>
      <c r="T24" s="6"/>
      <c r="U24" s="3"/>
      <c r="V24" s="109"/>
      <c r="W24" s="61">
        <f>IF(AC12=0, "",IF(VLOOKUP(AC12, B43:G126, 3,FALSE) &lt;&gt; "", VLOOKUP(AC12, B43:G126, 3,FALSE),  "--"))</f>
        <v>0.48</v>
      </c>
      <c r="X24" s="61">
        <f>IF(AC12=0, "",IF(VLOOKUP(AC12, B43:G126, 4,FALSE) &lt;&gt; "", VLOOKUP(AC12, B43:G126, 4,FALSE),  "--"))</f>
        <v>0.52</v>
      </c>
      <c r="Y24" s="61">
        <f>IF(AC12=0, "",IF(VLOOKUP(AC12, B43:G126, 5,FALSE) &lt;&gt; "", VLOOKUP(AC12, B43:G126, 5,FALSE),  "--"))</f>
        <v>0.55000000000000004</v>
      </c>
      <c r="Z24" s="61">
        <f>IF(AC12=0, "",IF(VLOOKUP(AC12, B43:G126, 6,FALSE) &lt;&gt; "", VLOOKUP(AC12, B43:G126, 6,FALSE),  "--"))</f>
        <v>0.49</v>
      </c>
      <c r="AA24" s="101">
        <f>IF(OR(U12 = 3, U12=6),"", W24)</f>
        <v>0.48</v>
      </c>
      <c r="AB24" s="101">
        <f>IF(OR(U12 = 2, U12=5),"", X24)</f>
        <v>0.52</v>
      </c>
      <c r="AC24" s="101" t="str">
        <f>IF(OR(U12 = 1, U12=4),"", Y24)</f>
        <v/>
      </c>
      <c r="AD24" s="3"/>
      <c r="AE24" s="102" t="str">
        <f>IF(OR(U12 = 3, U12=6),W24, "")</f>
        <v/>
      </c>
      <c r="AF24" s="102" t="str">
        <f>IF(OR(U12 = 2, U12=5),X24, "")</f>
        <v/>
      </c>
      <c r="AG24" s="102">
        <f>IF(OR(U12 = 1, U12=4),Y24, "")</f>
        <v>0.55000000000000004</v>
      </c>
      <c r="AH24" s="108"/>
      <c r="AI24" s="108"/>
      <c r="AJ24" s="108"/>
      <c r="AK24" s="103"/>
      <c r="AL24" s="103"/>
      <c r="AM24" s="77"/>
      <c r="AR24" s="78"/>
      <c r="AS24" s="78"/>
      <c r="AT24" s="78"/>
      <c r="AU24" s="78"/>
      <c r="AV24" s="78"/>
      <c r="AW24" s="78"/>
      <c r="AX24" s="78"/>
      <c r="AY24" s="78"/>
      <c r="AZ24" s="78"/>
      <c r="BA24" s="78"/>
    </row>
    <row r="25" spans="2:53" ht="12.75" customHeight="1" x14ac:dyDescent="0.25">
      <c r="B25" s="83"/>
      <c r="C25" s="85"/>
      <c r="D25" s="104"/>
      <c r="E25" s="104"/>
      <c r="F25" s="105"/>
      <c r="G25" s="106"/>
      <c r="H25" s="85"/>
      <c r="I25" s="104"/>
      <c r="J25" s="104"/>
      <c r="K25" s="105"/>
      <c r="L25" s="106"/>
      <c r="M25" s="85"/>
      <c r="N25" s="85"/>
      <c r="O25" s="85"/>
      <c r="P25" s="85"/>
      <c r="Q25" s="85"/>
      <c r="R25" s="87"/>
      <c r="S25" s="6"/>
      <c r="T25" s="6"/>
      <c r="U25" s="3"/>
      <c r="V25" s="109"/>
      <c r="W25" s="61">
        <f>IF(AE12=0, "",IF(VLOOKUP(AE12, B43:G126, 3,FALSE) &lt;&gt; "", VLOOKUP(AE12, B43:G126, 3,FALSE),  "--"))</f>
        <v>0.59</v>
      </c>
      <c r="X25" s="61">
        <f>IF(AE12=0, "",IF(VLOOKUP(AE12, B43:G126, 4,FALSE) &lt;&gt; "", VLOOKUP(AE12, B43:G126,4,FALSE),  "--"))</f>
        <v>0.64</v>
      </c>
      <c r="Y25" s="61">
        <f>IF(AE12=0, "",IF(VLOOKUP(AE12, B43:G126, 5,FALSE) &lt;&gt; "", VLOOKUP(AE12, B43:G126, 5,FALSE),  "--"))</f>
        <v>0.67</v>
      </c>
      <c r="Z25" s="61">
        <f>IF(AE12=0, "",IF(VLOOKUP(AE12, B43:G126, 6,FALSE) &lt;&gt; "", VLOOKUP(AE12, B43:G126,6,FALSE),  "--"))</f>
        <v>0.61</v>
      </c>
      <c r="AA25" s="101">
        <f>IF(OR(U12 = 3, U12=6),"", W25)</f>
        <v>0.59</v>
      </c>
      <c r="AB25" s="101">
        <f>IF(OR(U12 = 2, U12=5),"", X25)</f>
        <v>0.64</v>
      </c>
      <c r="AC25" s="101" t="str">
        <f>IF(OR(U12 = 1, U12=4),"", Y25)</f>
        <v/>
      </c>
      <c r="AD25" s="3"/>
      <c r="AE25" s="102" t="str">
        <f>IF(OR(U12 = 3, U12=6),W25, "")</f>
        <v/>
      </c>
      <c r="AF25" s="102" t="str">
        <f>IF(OR(U12 = 2, U12=5),X25, "")</f>
        <v/>
      </c>
      <c r="AG25" s="102">
        <f>IF(OR(U12 = 1, U12=4),Y25, "")</f>
        <v>0.67</v>
      </c>
      <c r="AH25" s="108"/>
      <c r="AI25" s="108"/>
      <c r="AJ25" s="108"/>
      <c r="AK25" s="103"/>
      <c r="AL25" s="103"/>
      <c r="AM25" s="77"/>
      <c r="AR25" s="78"/>
      <c r="AS25" s="78"/>
      <c r="AT25" s="78"/>
      <c r="AU25" s="78"/>
      <c r="AV25" s="78"/>
      <c r="AW25" s="78"/>
      <c r="AX25" s="78"/>
      <c r="AY25" s="78"/>
      <c r="AZ25" s="78"/>
      <c r="BA25" s="78"/>
    </row>
    <row r="26" spans="2:53" ht="12.75" customHeight="1" x14ac:dyDescent="0.25">
      <c r="B26" s="83"/>
      <c r="C26" s="85"/>
      <c r="D26" s="104"/>
      <c r="E26" s="104"/>
      <c r="F26" s="105"/>
      <c r="G26" s="106"/>
      <c r="H26" s="85"/>
      <c r="I26" s="104"/>
      <c r="J26" s="104"/>
      <c r="K26" s="105"/>
      <c r="L26" s="106"/>
      <c r="M26" s="85"/>
      <c r="N26" s="85"/>
      <c r="O26" s="85"/>
      <c r="P26" s="85"/>
      <c r="Q26" s="85"/>
      <c r="R26" s="87"/>
      <c r="S26" s="6"/>
      <c r="T26" s="6"/>
      <c r="U26" s="3"/>
      <c r="V26" s="64"/>
      <c r="W26" s="110" t="str">
        <f>IF(OR(U11 = 3, U11=6),"","2016")</f>
        <v>2016</v>
      </c>
      <c r="X26" s="110" t="str">
        <f>IF(OR(U11 = 2, U11=5),"", "2017")</f>
        <v>2017</v>
      </c>
      <c r="Y26" s="110" t="str">
        <f>IF(OR(U11 = 1, U11=4), "", "2018")</f>
        <v/>
      </c>
      <c r="Z26" s="110">
        <v>2019</v>
      </c>
      <c r="AA26" s="3"/>
      <c r="AB26" s="3"/>
      <c r="AC26" s="3"/>
      <c r="AD26" s="3"/>
      <c r="AE26" s="6"/>
      <c r="AF26" s="6"/>
      <c r="AG26" s="6"/>
      <c r="AH26" s="6"/>
      <c r="AI26" s="6"/>
      <c r="AJ26" s="6"/>
      <c r="AK26" s="77"/>
      <c r="AM26" s="77"/>
      <c r="AR26" s="78"/>
      <c r="AS26" s="78"/>
      <c r="AT26" s="78"/>
      <c r="AU26" s="78"/>
      <c r="AV26" s="78"/>
      <c r="AW26" s="78"/>
      <c r="AX26" s="78"/>
      <c r="AY26" s="78"/>
      <c r="AZ26" s="78"/>
      <c r="BA26" s="78"/>
    </row>
    <row r="27" spans="2:53" ht="15.75" x14ac:dyDescent="0.25">
      <c r="B27" s="83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7"/>
      <c r="S27" s="6"/>
      <c r="T27" s="6"/>
      <c r="U27" s="3"/>
      <c r="V27" s="109"/>
      <c r="W27" s="111" t="str">
        <f>IF(OR(U11 = 3, U11=6),"2016", "")</f>
        <v/>
      </c>
      <c r="X27" s="111" t="str">
        <f>IF(OR(U11 =2, U11=5),"2017", "")</f>
        <v/>
      </c>
      <c r="Y27" s="111" t="str">
        <f>IF(OR(U11 = 1, U11=4),"2018", "")</f>
        <v>2018</v>
      </c>
      <c r="Z27" s="112"/>
      <c r="AA27" s="3"/>
      <c r="AB27" s="3"/>
      <c r="AC27" s="3"/>
      <c r="AD27" s="3"/>
      <c r="AE27" s="6"/>
      <c r="AF27" s="6"/>
      <c r="AG27" s="6"/>
      <c r="AH27" s="6"/>
      <c r="AI27" s="6"/>
      <c r="AJ27" s="6"/>
      <c r="AK27" s="77"/>
      <c r="AM27" s="77"/>
      <c r="AR27" s="78"/>
      <c r="AS27" s="78"/>
      <c r="AT27" s="78"/>
      <c r="AU27" s="78"/>
      <c r="AV27" s="78"/>
      <c r="AW27" s="78"/>
      <c r="AX27" s="78"/>
      <c r="AY27" s="78"/>
      <c r="AZ27" s="78"/>
      <c r="BA27" s="78"/>
    </row>
    <row r="28" spans="2:53" ht="15.75" x14ac:dyDescent="0.25">
      <c r="B28" s="83"/>
      <c r="C28" s="85"/>
      <c r="D28" s="113"/>
      <c r="E28" s="113"/>
      <c r="F28" s="113"/>
      <c r="G28" s="113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7"/>
      <c r="S28" s="6"/>
      <c r="T28" s="6"/>
      <c r="U28" s="3"/>
      <c r="V28" s="4"/>
      <c r="W28" s="110" t="str">
        <f>IF(OR(U12 = 3, U12=6),"", "2016")</f>
        <v>2016</v>
      </c>
      <c r="X28" s="110" t="str">
        <f>IF(OR(U12 = 2, U12=5),"", "2017")</f>
        <v>2017</v>
      </c>
      <c r="Y28" s="110" t="str">
        <f>IF(OR(U12 = 1, U12=4), "", "2018")</f>
        <v/>
      </c>
      <c r="Z28" s="110">
        <v>2019</v>
      </c>
      <c r="AA28" s="3"/>
      <c r="AB28" s="3"/>
      <c r="AC28" s="3"/>
      <c r="AD28" s="27"/>
      <c r="AE28" s="4"/>
      <c r="AF28" s="4"/>
      <c r="AG28" s="4"/>
      <c r="AH28" s="4"/>
      <c r="AI28" s="4"/>
      <c r="AJ28" s="4"/>
      <c r="AK28" s="77"/>
      <c r="AM28" s="77"/>
      <c r="AR28" s="78"/>
      <c r="AS28" s="78"/>
      <c r="AT28" s="78"/>
      <c r="AU28" s="78"/>
      <c r="AV28" s="78"/>
      <c r="AW28" s="78"/>
      <c r="AX28" s="78"/>
      <c r="AY28" s="78"/>
      <c r="AZ28" s="78"/>
      <c r="BA28" s="78"/>
    </row>
    <row r="29" spans="2:53" ht="13.5" customHeight="1" x14ac:dyDescent="0.25">
      <c r="B29" s="83"/>
      <c r="C29" s="85"/>
      <c r="D29" s="99"/>
      <c r="E29" s="99"/>
      <c r="F29" s="100"/>
      <c r="G29" s="100"/>
      <c r="H29" s="85"/>
      <c r="I29" s="99"/>
      <c r="J29" s="99"/>
      <c r="K29" s="100"/>
      <c r="L29" s="100"/>
      <c r="M29" s="85"/>
      <c r="N29" s="85"/>
      <c r="O29" s="85"/>
      <c r="P29" s="85"/>
      <c r="Q29" s="85"/>
      <c r="R29" s="87"/>
      <c r="S29" s="6"/>
      <c r="T29" s="6"/>
      <c r="U29" s="42"/>
      <c r="V29" s="109"/>
      <c r="W29" s="111" t="str">
        <f>IF(OR(U12 = 3, U12=6),"2016", "")</f>
        <v/>
      </c>
      <c r="X29" s="111" t="str">
        <f>IF(OR(U12 = 2, U12=5),"2017", "")</f>
        <v/>
      </c>
      <c r="Y29" s="111" t="str">
        <f>IF(OR(U12 = 1, U12=4),"2018", "")</f>
        <v>2018</v>
      </c>
      <c r="Z29" s="112"/>
      <c r="AA29" s="42"/>
      <c r="AB29" s="45"/>
      <c r="AC29" s="42"/>
      <c r="AD29" s="45"/>
      <c r="AE29" s="4"/>
      <c r="AF29" s="4"/>
      <c r="AG29" s="4"/>
      <c r="AH29" s="4"/>
      <c r="AI29" s="4"/>
      <c r="AJ29" s="4"/>
      <c r="AK29" s="77"/>
      <c r="AM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</row>
    <row r="30" spans="2:53" ht="12.75" customHeight="1" x14ac:dyDescent="0.25">
      <c r="B30" s="83"/>
      <c r="C30" s="85"/>
      <c r="D30" s="104"/>
      <c r="E30" s="104"/>
      <c r="F30" s="105"/>
      <c r="G30" s="106"/>
      <c r="H30" s="85"/>
      <c r="I30" s="104"/>
      <c r="J30" s="104"/>
      <c r="K30" s="105"/>
      <c r="L30" s="106"/>
      <c r="M30" s="85"/>
      <c r="N30" s="85"/>
      <c r="O30" s="85"/>
      <c r="P30" s="85"/>
      <c r="Q30" s="85"/>
      <c r="R30" s="87"/>
      <c r="S30" s="6"/>
      <c r="T30" s="6"/>
      <c r="U30" s="42"/>
      <c r="V30" s="109"/>
      <c r="W30" s="42"/>
      <c r="X30" s="45"/>
      <c r="Y30" s="42"/>
      <c r="Z30" s="45"/>
      <c r="AA30" s="42"/>
      <c r="AB30" s="45"/>
      <c r="AC30" s="42"/>
      <c r="AD30" s="45"/>
      <c r="AE30" s="4"/>
      <c r="AF30" s="4"/>
      <c r="AG30" s="4"/>
      <c r="AH30" s="4"/>
      <c r="AI30" s="4"/>
      <c r="AJ30" s="4"/>
      <c r="AK30" s="77"/>
      <c r="AM30" s="77"/>
      <c r="AR30" s="78"/>
      <c r="AS30" s="78"/>
      <c r="AT30" s="78"/>
      <c r="AU30" s="78"/>
      <c r="AV30" s="78"/>
      <c r="AW30" s="78"/>
      <c r="AX30" s="78"/>
      <c r="AY30" s="78"/>
      <c r="AZ30" s="78"/>
      <c r="BA30" s="78"/>
    </row>
    <row r="31" spans="2:53" ht="12.75" customHeight="1" x14ac:dyDescent="0.25">
      <c r="B31" s="83"/>
      <c r="C31" s="85"/>
      <c r="D31" s="104"/>
      <c r="E31" s="104"/>
      <c r="F31" s="105"/>
      <c r="G31" s="106"/>
      <c r="H31" s="85"/>
      <c r="I31" s="104"/>
      <c r="J31" s="104"/>
      <c r="K31" s="105"/>
      <c r="L31" s="106"/>
      <c r="M31" s="85"/>
      <c r="N31" s="85"/>
      <c r="O31" s="85"/>
      <c r="P31" s="85"/>
      <c r="Q31" s="85"/>
      <c r="R31" s="87"/>
      <c r="S31" s="6"/>
      <c r="T31" s="6"/>
      <c r="U31" s="4">
        <f>CHOOSE(U11, U3,W3,Y3,V3,X3,Z3)</f>
        <v>1</v>
      </c>
      <c r="V31" s="4" t="str">
        <f>CHOOSE(U11,U33,U35,U37,U34, U36,U38)</f>
        <v>item increased since 2018</v>
      </c>
      <c r="W31" s="42"/>
      <c r="X31" s="45"/>
      <c r="Y31" s="42"/>
      <c r="Z31" s="45"/>
      <c r="AA31" s="42"/>
      <c r="AB31" s="45"/>
      <c r="AC31" s="42"/>
      <c r="AD31" s="45"/>
      <c r="AE31" s="4"/>
      <c r="AF31" s="4"/>
      <c r="AG31" s="4"/>
      <c r="AH31" s="4"/>
      <c r="AI31" s="4"/>
      <c r="AJ31" s="4"/>
      <c r="AK31" s="77"/>
      <c r="AM31" s="77"/>
      <c r="AR31" s="78"/>
      <c r="AS31" s="78"/>
      <c r="AT31" s="78"/>
      <c r="AU31" s="78"/>
      <c r="AV31" s="78"/>
      <c r="AW31" s="78"/>
      <c r="AX31" s="78"/>
      <c r="AY31" s="78"/>
      <c r="AZ31" s="78"/>
      <c r="BA31" s="78"/>
    </row>
    <row r="32" spans="2:53" ht="12.75" customHeight="1" x14ac:dyDescent="0.25">
      <c r="B32" s="83"/>
      <c r="C32" s="85"/>
      <c r="D32" s="104"/>
      <c r="E32" s="104"/>
      <c r="F32" s="105"/>
      <c r="G32" s="106"/>
      <c r="H32" s="85"/>
      <c r="I32" s="104"/>
      <c r="J32" s="104"/>
      <c r="K32" s="105"/>
      <c r="L32" s="106"/>
      <c r="M32" s="85"/>
      <c r="N32" s="85"/>
      <c r="O32" s="85"/>
      <c r="P32" s="85"/>
      <c r="Q32" s="85"/>
      <c r="R32" s="87"/>
      <c r="S32" s="6"/>
      <c r="T32" s="6"/>
      <c r="U32" s="27">
        <f>CHOOSE(U12,U3,W3,Y3,V3, X3,Z3)</f>
        <v>63</v>
      </c>
      <c r="V32" s="4" t="str">
        <f>CHOOSE(U12,U33,U35,U37,U34, U36,U38)</f>
        <v>items decreased since 2018</v>
      </c>
      <c r="W32" s="42"/>
      <c r="X32" s="45"/>
      <c r="Y32" s="42"/>
      <c r="Z32" s="45"/>
      <c r="AA32" s="42"/>
      <c r="AB32" s="45"/>
      <c r="AC32" s="42"/>
      <c r="AD32" s="45"/>
      <c r="AE32" s="4"/>
      <c r="AF32" s="4"/>
      <c r="AG32" s="4"/>
      <c r="AH32" s="4"/>
      <c r="AI32" s="4"/>
      <c r="AJ32" s="4"/>
      <c r="AK32" s="77"/>
      <c r="AM32" s="77"/>
      <c r="AR32" s="78"/>
      <c r="AS32" s="78"/>
      <c r="AT32" s="78"/>
      <c r="AU32" s="78"/>
      <c r="AV32" s="78"/>
      <c r="AW32" s="78"/>
      <c r="AX32" s="78"/>
      <c r="AY32" s="78"/>
      <c r="AZ32" s="78"/>
      <c r="BA32" s="78"/>
    </row>
    <row r="33" spans="1:75" ht="12.75" customHeight="1" x14ac:dyDescent="0.25">
      <c r="B33" s="83"/>
      <c r="C33" s="85"/>
      <c r="D33" s="104"/>
      <c r="E33" s="104"/>
      <c r="F33" s="105"/>
      <c r="G33" s="106"/>
      <c r="H33" s="85"/>
      <c r="I33" s="104"/>
      <c r="J33" s="104"/>
      <c r="K33" s="105"/>
      <c r="L33" s="106"/>
      <c r="M33" s="85"/>
      <c r="N33" s="85"/>
      <c r="O33" s="85"/>
      <c r="P33" s="85"/>
      <c r="Q33" s="85"/>
      <c r="R33" s="87"/>
      <c r="S33" s="77"/>
      <c r="T33" s="77"/>
      <c r="U33" s="114" t="str">
        <f>IF(U3=1, "item increased since 2018", "items increased since 2018")</f>
        <v>item increased since 2018</v>
      </c>
      <c r="V33" s="3" t="s">
        <v>121</v>
      </c>
      <c r="W33" s="3" t="s">
        <v>122</v>
      </c>
      <c r="X33" s="115"/>
      <c r="Y33" s="116"/>
      <c r="Z33" s="115"/>
      <c r="AA33" s="116"/>
      <c r="AB33" s="115"/>
      <c r="AC33" s="116"/>
      <c r="AD33" s="115"/>
      <c r="AE33" s="77"/>
      <c r="AF33" s="77"/>
      <c r="AG33" s="77"/>
      <c r="AH33" s="77"/>
      <c r="AI33" s="77"/>
      <c r="AJ33" s="77"/>
      <c r="AK33" s="77"/>
      <c r="AM33" s="77"/>
      <c r="AR33" s="78"/>
      <c r="AS33" s="78"/>
      <c r="AT33" s="78"/>
      <c r="AU33" s="78"/>
      <c r="AV33" s="78"/>
      <c r="AW33" s="78"/>
      <c r="AX33" s="78"/>
      <c r="AY33" s="78"/>
      <c r="AZ33" s="78"/>
      <c r="BA33" s="78"/>
    </row>
    <row r="34" spans="1:75" ht="12.75" customHeight="1" x14ac:dyDescent="0.25">
      <c r="B34" s="83"/>
      <c r="C34" s="85"/>
      <c r="D34" s="209">
        <f>U32</f>
        <v>63</v>
      </c>
      <c r="E34" s="104"/>
      <c r="F34" s="105"/>
      <c r="G34" s="106"/>
      <c r="H34" s="85"/>
      <c r="I34" s="104"/>
      <c r="J34" s="104"/>
      <c r="K34" s="105"/>
      <c r="L34" s="106"/>
      <c r="M34" s="85"/>
      <c r="N34" s="85"/>
      <c r="O34" s="85"/>
      <c r="P34" s="85"/>
      <c r="Q34" s="85"/>
      <c r="R34" s="87"/>
      <c r="S34" s="77"/>
      <c r="T34" s="77"/>
      <c r="U34" s="114" t="str">
        <f>IF(V3=1, "item decreased since 2018", "items decreased since 2018")</f>
        <v>items decreased since 2018</v>
      </c>
      <c r="V34" s="3" t="s">
        <v>123</v>
      </c>
      <c r="W34" s="3" t="s">
        <v>124</v>
      </c>
      <c r="X34" s="116"/>
      <c r="Y34" s="116"/>
      <c r="Z34" s="116"/>
      <c r="AA34" s="116"/>
      <c r="AB34" s="116"/>
      <c r="AC34" s="116"/>
      <c r="AD34" s="116"/>
      <c r="AE34" s="77"/>
      <c r="AF34" s="77"/>
      <c r="AG34" s="77"/>
      <c r="AH34" s="77"/>
      <c r="AI34" s="77"/>
      <c r="AJ34" s="77"/>
      <c r="AK34" s="77"/>
      <c r="AM34" s="77"/>
      <c r="AR34" s="78"/>
      <c r="AS34" s="78"/>
      <c r="AT34" s="78"/>
      <c r="AU34" s="78"/>
      <c r="AV34" s="78"/>
      <c r="AW34" s="78"/>
      <c r="AX34" s="78"/>
      <c r="AY34" s="78"/>
      <c r="AZ34" s="78"/>
      <c r="BA34" s="78"/>
    </row>
    <row r="35" spans="1:75" ht="12.75" customHeight="1" x14ac:dyDescent="0.25">
      <c r="B35" s="83"/>
      <c r="C35" s="85"/>
      <c r="D35" s="209"/>
      <c r="E35" s="104"/>
      <c r="F35" s="105"/>
      <c r="G35" s="106"/>
      <c r="H35" s="85"/>
      <c r="I35" s="104"/>
      <c r="J35" s="104"/>
      <c r="K35" s="105"/>
      <c r="L35" s="106"/>
      <c r="M35" s="85"/>
      <c r="N35" s="85"/>
      <c r="O35" s="85"/>
      <c r="P35" s="85"/>
      <c r="Q35" s="85"/>
      <c r="R35" s="87"/>
      <c r="S35" s="77"/>
      <c r="T35" s="77"/>
      <c r="U35" s="114" t="str">
        <f>IF(W3=1, "item increased since 2017", "items increased since 2017")</f>
        <v>items increased since 2017</v>
      </c>
      <c r="V35" s="27" t="s">
        <v>125</v>
      </c>
      <c r="W35" s="27" t="s">
        <v>126</v>
      </c>
      <c r="X35" s="118"/>
      <c r="Y35" s="119"/>
      <c r="Z35" s="118"/>
      <c r="AA35" s="119"/>
      <c r="AB35" s="118"/>
      <c r="AC35" s="119"/>
      <c r="AD35" s="118"/>
      <c r="AE35" s="77"/>
      <c r="AF35" s="77"/>
      <c r="AG35" s="77"/>
      <c r="AH35" s="77"/>
      <c r="AI35" s="77"/>
      <c r="AJ35" s="77"/>
      <c r="AK35" s="77"/>
      <c r="AM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</row>
    <row r="36" spans="1:75" ht="12.75" customHeight="1" x14ac:dyDescent="0.25">
      <c r="B36" s="83"/>
      <c r="C36" s="85"/>
      <c r="D36" s="209"/>
      <c r="E36" s="104"/>
      <c r="F36" s="105"/>
      <c r="G36" s="106"/>
      <c r="H36" s="85"/>
      <c r="I36" s="104"/>
      <c r="J36" s="104"/>
      <c r="K36" s="105"/>
      <c r="L36" s="106"/>
      <c r="M36" s="85"/>
      <c r="N36" s="85"/>
      <c r="O36" s="85"/>
      <c r="P36" s="85"/>
      <c r="Q36" s="85"/>
      <c r="R36" s="87"/>
      <c r="S36" s="77"/>
      <c r="T36" s="77"/>
      <c r="U36" s="114" t="str">
        <f>IF(X3 = 1, "item decreased since 2017", "items decreased since 2017")</f>
        <v>items decreased since 2017</v>
      </c>
      <c r="V36" s="27" t="s">
        <v>127</v>
      </c>
      <c r="W36" s="27" t="s">
        <v>128</v>
      </c>
      <c r="X36" s="118"/>
      <c r="Y36" s="119"/>
      <c r="Z36" s="118"/>
      <c r="AA36" s="119"/>
      <c r="AB36" s="118"/>
      <c r="AC36" s="119"/>
      <c r="AD36" s="118"/>
      <c r="AE36" s="77"/>
      <c r="AF36" s="77"/>
      <c r="AG36" s="77"/>
      <c r="AH36" s="77"/>
      <c r="AI36" s="77"/>
      <c r="AJ36" s="77"/>
      <c r="AK36" s="77"/>
      <c r="AM36" s="77"/>
      <c r="AR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7"/>
      <c r="BK36" s="77"/>
      <c r="BL36" s="77"/>
      <c r="BM36" s="117"/>
      <c r="BN36" s="117"/>
      <c r="BO36" s="117"/>
      <c r="BP36" s="117"/>
      <c r="BQ36" s="117"/>
      <c r="BR36" s="117"/>
    </row>
    <row r="37" spans="1:75" ht="12.75" customHeight="1" x14ac:dyDescent="0.25">
      <c r="B37" s="83"/>
      <c r="C37" s="85"/>
      <c r="D37" s="209"/>
      <c r="E37" s="104"/>
      <c r="F37" s="105"/>
      <c r="G37" s="106"/>
      <c r="H37" s="85"/>
      <c r="I37" s="104"/>
      <c r="J37" s="104"/>
      <c r="K37" s="105"/>
      <c r="L37" s="106"/>
      <c r="M37" s="85"/>
      <c r="N37" s="85"/>
      <c r="O37" s="85"/>
      <c r="P37" s="85"/>
      <c r="Q37" s="85"/>
      <c r="R37" s="87"/>
      <c r="S37" s="77"/>
      <c r="T37" s="77"/>
      <c r="U37" s="114" t="str">
        <f>IF(Y3 = 1, "item increased since 2016", "items increased since 2016")</f>
        <v>items increased since 2016</v>
      </c>
      <c r="V37" s="3" t="s">
        <v>129</v>
      </c>
      <c r="W37" s="3" t="s">
        <v>130</v>
      </c>
      <c r="X37" s="77"/>
      <c r="Y37" s="77"/>
      <c r="Z37" s="77"/>
      <c r="AC37" s="77"/>
      <c r="AD37" s="77"/>
      <c r="AE37" s="77"/>
      <c r="AF37" s="77"/>
      <c r="AG37" s="77"/>
      <c r="AH37" s="77"/>
      <c r="AI37" s="77"/>
      <c r="AJ37" s="77"/>
      <c r="AK37" s="77"/>
      <c r="AM37" s="77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7"/>
      <c r="BK37" s="77"/>
      <c r="BL37" s="77"/>
      <c r="BM37" s="117"/>
      <c r="BN37" s="117"/>
      <c r="BO37" s="117"/>
      <c r="BP37" s="117"/>
      <c r="BQ37" s="117"/>
      <c r="BR37" s="117"/>
    </row>
    <row r="38" spans="1:75" ht="12.75" customHeight="1" x14ac:dyDescent="0.25">
      <c r="B38" s="83"/>
      <c r="C38" s="85"/>
      <c r="D38" s="104"/>
      <c r="E38" s="104"/>
      <c r="F38" s="105"/>
      <c r="G38" s="106"/>
      <c r="H38" s="85"/>
      <c r="I38" s="104"/>
      <c r="J38" s="104"/>
      <c r="K38" s="105"/>
      <c r="L38" s="106"/>
      <c r="M38" s="85"/>
      <c r="N38" s="85"/>
      <c r="O38" s="85"/>
      <c r="P38" s="85"/>
      <c r="Q38" s="85"/>
      <c r="R38" s="87"/>
      <c r="S38" s="77"/>
      <c r="T38" s="77"/>
      <c r="U38" s="114" t="str">
        <f>IF(Z3 = 1, "item decreased since 2016", "items decreased since 2016")</f>
        <v>items decreased since 2016</v>
      </c>
      <c r="V38" s="3" t="s">
        <v>131</v>
      </c>
      <c r="W38" s="3" t="s">
        <v>132</v>
      </c>
      <c r="X38" s="77"/>
      <c r="Y38" s="77"/>
      <c r="Z38" s="77"/>
      <c r="AC38" s="77"/>
      <c r="AD38" s="77"/>
      <c r="AE38" s="77"/>
      <c r="AF38" s="77"/>
      <c r="AG38" s="77"/>
      <c r="AH38" s="77"/>
      <c r="AI38" s="77"/>
      <c r="AJ38" s="77"/>
      <c r="AK38" s="77"/>
      <c r="AM38" s="77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7"/>
      <c r="BK38" s="77"/>
      <c r="BL38" s="77"/>
      <c r="BM38" s="117"/>
      <c r="BN38" s="117"/>
      <c r="BO38" s="117"/>
      <c r="BP38" s="117"/>
      <c r="BQ38" s="117"/>
      <c r="BR38" s="117"/>
    </row>
    <row r="39" spans="1:75" ht="12.75" customHeight="1" x14ac:dyDescent="0.25">
      <c r="A39" s="120"/>
      <c r="B39" s="83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7"/>
      <c r="S39" s="121"/>
      <c r="T39" s="77"/>
      <c r="V39" s="109"/>
      <c r="W39" s="77"/>
      <c r="X39" s="77"/>
      <c r="Y39" s="77"/>
      <c r="Z39" s="77"/>
      <c r="AC39" s="77"/>
      <c r="AD39" s="77"/>
      <c r="AE39" s="77"/>
      <c r="AF39" s="77"/>
      <c r="AG39" s="77"/>
      <c r="AH39" s="77"/>
      <c r="AI39" s="77"/>
      <c r="AJ39" s="77"/>
      <c r="AK39" s="77"/>
      <c r="AM39" s="77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7"/>
      <c r="BK39" s="77"/>
      <c r="BL39" s="77"/>
      <c r="BM39" s="117"/>
      <c r="BN39" s="117"/>
      <c r="BO39" s="117"/>
      <c r="BP39" s="117"/>
      <c r="BQ39" s="117"/>
      <c r="BR39" s="117"/>
    </row>
    <row r="40" spans="1:75" ht="14.25" customHeight="1" x14ac:dyDescent="0.25">
      <c r="A40" s="120"/>
      <c r="B40" s="122"/>
      <c r="C40" s="123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23"/>
      <c r="O40" s="123"/>
      <c r="P40" s="123"/>
      <c r="Q40" s="123"/>
      <c r="R40" s="124"/>
      <c r="S40" s="121"/>
      <c r="T40" s="77"/>
      <c r="V40" s="109"/>
      <c r="W40" s="77"/>
      <c r="X40" s="77"/>
      <c r="Y40" s="77"/>
      <c r="Z40" s="77"/>
      <c r="AC40" s="77"/>
      <c r="AD40" s="77"/>
      <c r="AE40" s="77"/>
      <c r="AF40" s="77"/>
      <c r="AG40" s="77"/>
      <c r="AH40" s="77"/>
      <c r="AI40" s="77"/>
      <c r="AJ40" s="77"/>
      <c r="AK40" s="77"/>
      <c r="AM40" s="77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7"/>
      <c r="BK40" s="77"/>
      <c r="BL40" s="77"/>
      <c r="BM40" s="117"/>
      <c r="BN40" s="117"/>
      <c r="BO40" s="117"/>
      <c r="BP40" s="117"/>
      <c r="BQ40" s="117"/>
      <c r="BR40" s="117"/>
    </row>
    <row r="41" spans="1:75" ht="12.75" customHeight="1" x14ac:dyDescent="0.25">
      <c r="A41" s="121"/>
      <c r="B41" s="121"/>
      <c r="C41" s="121"/>
      <c r="D41" s="77"/>
      <c r="E41" s="77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77"/>
      <c r="V41" s="109"/>
      <c r="W41" s="77"/>
      <c r="X41" s="77"/>
      <c r="Y41" s="77"/>
      <c r="Z41" s="77"/>
      <c r="AC41" s="77"/>
      <c r="AD41" s="77"/>
      <c r="AE41" s="77"/>
      <c r="AF41" s="77"/>
      <c r="AG41" s="77"/>
      <c r="AH41" s="77"/>
      <c r="AI41" s="77"/>
      <c r="AJ41" s="77"/>
      <c r="AK41" s="77"/>
      <c r="AM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</row>
    <row r="42" spans="1:75" ht="12.75" customHeight="1" x14ac:dyDescent="0.25">
      <c r="A42" s="77"/>
      <c r="B42" s="139" t="s">
        <v>14</v>
      </c>
      <c r="C42" s="139" t="s">
        <v>15</v>
      </c>
      <c r="D42" s="139" t="s">
        <v>133</v>
      </c>
      <c r="E42" s="139" t="s">
        <v>134</v>
      </c>
      <c r="F42" s="139" t="s">
        <v>135</v>
      </c>
      <c r="G42" s="139" t="s">
        <v>170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V42" s="109"/>
      <c r="W42" s="77"/>
      <c r="X42" s="77"/>
      <c r="Y42" s="77"/>
      <c r="Z42" s="77"/>
      <c r="AC42" s="77"/>
      <c r="AD42" s="77"/>
      <c r="AE42" s="77"/>
      <c r="AF42" s="77"/>
      <c r="AG42" s="77"/>
      <c r="AH42" s="77"/>
      <c r="AI42" s="77"/>
      <c r="AJ42" s="77"/>
      <c r="AK42" s="77"/>
      <c r="AM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</row>
    <row r="43" spans="1:75" ht="12.75" customHeight="1" x14ac:dyDescent="0.25">
      <c r="A43" s="77"/>
      <c r="B43" s="52">
        <v>1</v>
      </c>
      <c r="C43" s="53" t="s">
        <v>16</v>
      </c>
      <c r="D43" s="125">
        <v>0.76</v>
      </c>
      <c r="E43" s="125">
        <v>0.78</v>
      </c>
      <c r="F43" s="125">
        <v>0.81</v>
      </c>
      <c r="G43" s="125">
        <v>0.76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V43" s="109"/>
      <c r="W43" s="77"/>
      <c r="X43" s="77"/>
      <c r="Y43" s="77"/>
      <c r="Z43" s="77"/>
      <c r="AC43" s="77"/>
      <c r="AD43" s="77"/>
      <c r="AE43" s="77"/>
      <c r="AF43" s="77"/>
      <c r="AG43" s="77"/>
      <c r="AH43" s="77"/>
      <c r="AI43" s="77"/>
      <c r="AJ43" s="77"/>
      <c r="AK43" s="77"/>
      <c r="AM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</row>
    <row r="44" spans="1:75" ht="15" x14ac:dyDescent="0.25">
      <c r="A44" s="77"/>
      <c r="B44" s="52">
        <v>2</v>
      </c>
      <c r="C44" s="53" t="s">
        <v>18</v>
      </c>
      <c r="D44" s="125">
        <v>0.79</v>
      </c>
      <c r="E44" s="125">
        <v>0.81</v>
      </c>
      <c r="F44" s="125">
        <v>0.83</v>
      </c>
      <c r="G44" s="125">
        <v>0.8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V44" s="109"/>
      <c r="W44" s="77"/>
      <c r="X44" s="77"/>
      <c r="Y44" s="77"/>
      <c r="Z44" s="77"/>
      <c r="AC44" s="77"/>
      <c r="AD44" s="77"/>
      <c r="AE44" s="77"/>
      <c r="AF44" s="77"/>
      <c r="AG44" s="77"/>
      <c r="AH44" s="77"/>
      <c r="AI44" s="77"/>
      <c r="AJ44" s="77"/>
      <c r="AK44" s="77"/>
      <c r="AM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</row>
    <row r="45" spans="1:75" ht="15" x14ac:dyDescent="0.25">
      <c r="A45" s="77"/>
      <c r="B45" s="52">
        <v>3</v>
      </c>
      <c r="C45" s="53" t="s">
        <v>20</v>
      </c>
      <c r="D45" s="125">
        <v>0.64</v>
      </c>
      <c r="E45" s="125">
        <v>0.69</v>
      </c>
      <c r="F45" s="125">
        <v>0.7</v>
      </c>
      <c r="G45" s="125">
        <v>0.67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109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M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</row>
    <row r="46" spans="1:75" ht="15" x14ac:dyDescent="0.25">
      <c r="A46" s="77"/>
      <c r="B46" s="52">
        <v>4</v>
      </c>
      <c r="C46" s="53" t="s">
        <v>22</v>
      </c>
      <c r="D46" s="125">
        <v>0.8</v>
      </c>
      <c r="E46" s="125">
        <v>0.83</v>
      </c>
      <c r="F46" s="125">
        <v>0.84</v>
      </c>
      <c r="G46" s="125">
        <v>0.82</v>
      </c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109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M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</row>
    <row r="47" spans="1:75" ht="15" x14ac:dyDescent="0.25">
      <c r="A47" s="77"/>
      <c r="B47" s="52">
        <v>5</v>
      </c>
      <c r="C47" s="53" t="s">
        <v>24</v>
      </c>
      <c r="D47" s="125">
        <v>0.87</v>
      </c>
      <c r="E47" s="125">
        <v>0.88</v>
      </c>
      <c r="F47" s="125">
        <v>0.9</v>
      </c>
      <c r="G47" s="125">
        <v>0.88</v>
      </c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109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M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</row>
    <row r="48" spans="1:75" ht="15" x14ac:dyDescent="0.25">
      <c r="A48" s="77"/>
      <c r="B48" s="52">
        <v>6</v>
      </c>
      <c r="C48" s="53" t="s">
        <v>27</v>
      </c>
      <c r="D48" s="125">
        <v>0.81</v>
      </c>
      <c r="E48" s="125">
        <v>0.84</v>
      </c>
      <c r="F48" s="125">
        <v>0.85</v>
      </c>
      <c r="G48" s="125">
        <v>0.84</v>
      </c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09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M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</row>
    <row r="49" spans="1:75" ht="15" x14ac:dyDescent="0.25">
      <c r="A49" s="77"/>
      <c r="B49" s="52">
        <v>7</v>
      </c>
      <c r="C49" s="53" t="s">
        <v>30</v>
      </c>
      <c r="D49" s="125">
        <v>0.98</v>
      </c>
      <c r="E49" s="125">
        <v>0.98</v>
      </c>
      <c r="F49" s="125">
        <v>0.98</v>
      </c>
      <c r="G49" s="125">
        <v>0.98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109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M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</row>
    <row r="50" spans="1:75" ht="15" x14ac:dyDescent="0.25">
      <c r="A50" s="77"/>
      <c r="B50" s="52">
        <v>8</v>
      </c>
      <c r="C50" s="53" t="s">
        <v>33</v>
      </c>
      <c r="D50" s="125">
        <v>0.91</v>
      </c>
      <c r="E50" s="125">
        <v>0.92</v>
      </c>
      <c r="F50" s="125">
        <v>0.92</v>
      </c>
      <c r="G50" s="125">
        <v>0.91</v>
      </c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109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M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</row>
    <row r="51" spans="1:75" ht="15" x14ac:dyDescent="0.25">
      <c r="A51" s="77"/>
      <c r="B51" s="52">
        <v>9</v>
      </c>
      <c r="C51" s="53" t="s">
        <v>184</v>
      </c>
      <c r="D51" s="125">
        <v>0.6</v>
      </c>
      <c r="E51" s="125">
        <v>0.61</v>
      </c>
      <c r="F51" s="125">
        <v>0.6</v>
      </c>
      <c r="G51" s="125">
        <v>0.59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109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M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</row>
    <row r="52" spans="1:75" ht="15" x14ac:dyDescent="0.25">
      <c r="A52" s="77"/>
      <c r="B52" s="52">
        <v>10</v>
      </c>
      <c r="C52" s="53" t="s">
        <v>38</v>
      </c>
      <c r="D52" s="125">
        <v>0.71</v>
      </c>
      <c r="E52" s="125">
        <v>0.74</v>
      </c>
      <c r="F52" s="125">
        <v>0.75</v>
      </c>
      <c r="G52" s="125">
        <v>0.73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109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M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</row>
    <row r="53" spans="1:75" ht="15" x14ac:dyDescent="0.25">
      <c r="A53" s="77"/>
      <c r="B53" s="52">
        <v>11</v>
      </c>
      <c r="C53" s="53" t="s">
        <v>41</v>
      </c>
      <c r="D53" s="125">
        <v>0.63</v>
      </c>
      <c r="E53" s="125">
        <v>0.67</v>
      </c>
      <c r="F53" s="125">
        <v>0.69</v>
      </c>
      <c r="G53" s="125">
        <v>0.66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109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M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</row>
    <row r="54" spans="1:75" ht="15" x14ac:dyDescent="0.25">
      <c r="A54" s="77"/>
      <c r="B54" s="52">
        <v>12</v>
      </c>
      <c r="C54" s="53" t="s">
        <v>43</v>
      </c>
      <c r="D54" s="125">
        <v>0.87</v>
      </c>
      <c r="E54" s="125">
        <v>0.9</v>
      </c>
      <c r="F54" s="125">
        <v>0.9</v>
      </c>
      <c r="G54" s="125">
        <v>0.9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09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M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</row>
    <row r="55" spans="1:75" ht="15" x14ac:dyDescent="0.25">
      <c r="A55" s="77"/>
      <c r="B55" s="52">
        <v>13</v>
      </c>
      <c r="C55" s="53" t="s">
        <v>45</v>
      </c>
      <c r="D55" s="125">
        <v>0.9</v>
      </c>
      <c r="E55" s="125">
        <v>0.91</v>
      </c>
      <c r="F55" s="125">
        <v>0.92</v>
      </c>
      <c r="G55" s="125">
        <v>0.91</v>
      </c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109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M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</row>
    <row r="56" spans="1:75" ht="15" x14ac:dyDescent="0.25">
      <c r="A56" s="77"/>
      <c r="B56" s="52">
        <v>14</v>
      </c>
      <c r="C56" s="53" t="s">
        <v>185</v>
      </c>
      <c r="D56" s="125">
        <v>0.84</v>
      </c>
      <c r="E56" s="125">
        <v>0.88</v>
      </c>
      <c r="F56" s="125">
        <v>0.89</v>
      </c>
      <c r="G56" s="125">
        <v>0.88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109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M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</row>
    <row r="57" spans="1:75" ht="15" x14ac:dyDescent="0.25">
      <c r="A57" s="77"/>
      <c r="B57" s="52">
        <v>15</v>
      </c>
      <c r="C57" s="53" t="s">
        <v>46</v>
      </c>
      <c r="D57" s="125">
        <v>0.69</v>
      </c>
      <c r="E57" s="125">
        <v>0.76</v>
      </c>
      <c r="F57" s="125">
        <v>0.79</v>
      </c>
      <c r="G57" s="125">
        <v>0.78</v>
      </c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109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M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</row>
    <row r="58" spans="1:75" ht="15" x14ac:dyDescent="0.25">
      <c r="A58" s="77"/>
      <c r="B58" s="52">
        <v>16</v>
      </c>
      <c r="C58" s="53" t="s">
        <v>47</v>
      </c>
      <c r="D58" s="125">
        <v>0.82</v>
      </c>
      <c r="E58" s="125">
        <v>0.85</v>
      </c>
      <c r="F58" s="125">
        <v>0.87</v>
      </c>
      <c r="G58" s="125">
        <v>0.84</v>
      </c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109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M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</row>
    <row r="59" spans="1:75" ht="15" x14ac:dyDescent="0.25">
      <c r="A59" s="77"/>
      <c r="B59" s="52">
        <v>17</v>
      </c>
      <c r="C59" s="53" t="s">
        <v>48</v>
      </c>
      <c r="D59" s="125">
        <v>0.71</v>
      </c>
      <c r="E59" s="125">
        <v>0.76</v>
      </c>
      <c r="F59" s="125">
        <v>0.77</v>
      </c>
      <c r="G59" s="125">
        <v>0.76</v>
      </c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109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M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</row>
    <row r="60" spans="1:75" ht="15" x14ac:dyDescent="0.25">
      <c r="A60" s="77"/>
      <c r="B60" s="52">
        <v>18</v>
      </c>
      <c r="C60" s="53" t="s">
        <v>49</v>
      </c>
      <c r="D60" s="125">
        <v>0.57999999999999996</v>
      </c>
      <c r="E60" s="125">
        <v>0.6</v>
      </c>
      <c r="F60" s="125">
        <v>0.62</v>
      </c>
      <c r="G60" s="125">
        <v>0.57999999999999996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V60" s="109"/>
      <c r="AM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</row>
    <row r="61" spans="1:75" ht="15" x14ac:dyDescent="0.25">
      <c r="A61" s="77"/>
      <c r="B61" s="52">
        <v>19</v>
      </c>
      <c r="C61" s="53" t="s">
        <v>186</v>
      </c>
      <c r="D61" s="125">
        <v>0.56000000000000005</v>
      </c>
      <c r="E61" s="125">
        <v>0.65</v>
      </c>
      <c r="F61" s="125">
        <v>0.7</v>
      </c>
      <c r="G61" s="125">
        <v>0.7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V61" s="109"/>
      <c r="AM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</row>
    <row r="62" spans="1:75" ht="15" x14ac:dyDescent="0.25">
      <c r="A62" s="77"/>
      <c r="B62" s="52">
        <v>20</v>
      </c>
      <c r="C62" s="53" t="s">
        <v>50</v>
      </c>
      <c r="D62" s="125">
        <v>0.8</v>
      </c>
      <c r="E62" s="125">
        <v>0.85</v>
      </c>
      <c r="F62" s="125">
        <v>0.86</v>
      </c>
      <c r="G62" s="125">
        <v>0.85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V62" s="109"/>
      <c r="AM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</row>
    <row r="63" spans="1:75" ht="15" x14ac:dyDescent="0.25">
      <c r="A63" s="77"/>
      <c r="B63" s="52">
        <v>21</v>
      </c>
      <c r="C63" s="53" t="s">
        <v>51</v>
      </c>
      <c r="D63" s="125">
        <v>0.69</v>
      </c>
      <c r="E63" s="125">
        <v>0.66</v>
      </c>
      <c r="F63" s="125">
        <v>0.61</v>
      </c>
      <c r="G63" s="125">
        <v>0.61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V63" s="109"/>
      <c r="AM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</row>
    <row r="64" spans="1:75" ht="15" x14ac:dyDescent="0.25">
      <c r="A64" s="77"/>
      <c r="B64" s="52">
        <v>22</v>
      </c>
      <c r="C64" s="53" t="s">
        <v>52</v>
      </c>
      <c r="D64" s="125">
        <v>0.42</v>
      </c>
      <c r="E64" s="125">
        <v>0.47</v>
      </c>
      <c r="F64" s="125">
        <v>0.48</v>
      </c>
      <c r="G64" s="125">
        <v>0.45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V64" s="109"/>
      <c r="AM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</row>
    <row r="65" spans="1:75" ht="15" x14ac:dyDescent="0.25">
      <c r="A65" s="77"/>
      <c r="B65" s="52">
        <v>23</v>
      </c>
      <c r="C65" s="53" t="s">
        <v>53</v>
      </c>
      <c r="D65" s="125">
        <v>0.3</v>
      </c>
      <c r="E65" s="125">
        <v>0.34</v>
      </c>
      <c r="F65" s="125">
        <v>0.37</v>
      </c>
      <c r="G65" s="125">
        <v>0.35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V65" s="109"/>
      <c r="AM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</row>
    <row r="66" spans="1:75" ht="15" x14ac:dyDescent="0.25">
      <c r="A66" s="77"/>
      <c r="B66" s="52">
        <v>24</v>
      </c>
      <c r="C66" s="53" t="s">
        <v>54</v>
      </c>
      <c r="D66" s="125">
        <v>0.34</v>
      </c>
      <c r="E66" s="125">
        <v>0.38</v>
      </c>
      <c r="F66" s="125">
        <v>0.41</v>
      </c>
      <c r="G66" s="125">
        <v>0.34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V66" s="109"/>
      <c r="AM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</row>
    <row r="67" spans="1:75" ht="15" x14ac:dyDescent="0.25">
      <c r="A67" s="77"/>
      <c r="B67" s="52">
        <v>25</v>
      </c>
      <c r="C67" s="53" t="s">
        <v>55</v>
      </c>
      <c r="D67" s="125">
        <v>0.48</v>
      </c>
      <c r="E67" s="125">
        <v>0.52</v>
      </c>
      <c r="F67" s="125">
        <v>0.55000000000000004</v>
      </c>
      <c r="G67" s="125">
        <v>0.49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V67" s="109"/>
      <c r="AM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</row>
    <row r="68" spans="1:75" ht="15" x14ac:dyDescent="0.25">
      <c r="A68" s="77"/>
      <c r="B68" s="52">
        <v>26</v>
      </c>
      <c r="C68" s="53" t="s">
        <v>56</v>
      </c>
      <c r="D68" s="125">
        <v>0.79</v>
      </c>
      <c r="E68" s="125">
        <v>0.82</v>
      </c>
      <c r="F68" s="125">
        <v>0.84</v>
      </c>
      <c r="G68" s="125">
        <v>0.83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AM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</row>
    <row r="69" spans="1:75" ht="15" x14ac:dyDescent="0.25">
      <c r="A69" s="77"/>
      <c r="B69" s="52">
        <v>27</v>
      </c>
      <c r="C69" s="53" t="s">
        <v>57</v>
      </c>
      <c r="D69" s="125">
        <v>0.62</v>
      </c>
      <c r="E69" s="125">
        <v>0.63</v>
      </c>
      <c r="F69" s="125">
        <v>0.63</v>
      </c>
      <c r="G69" s="125">
        <v>0.57999999999999996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AM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</row>
    <row r="70" spans="1:75" ht="15" x14ac:dyDescent="0.25">
      <c r="A70" s="77"/>
      <c r="B70" s="52">
        <v>28</v>
      </c>
      <c r="C70" s="53" t="s">
        <v>58</v>
      </c>
      <c r="D70" s="125">
        <v>0.9</v>
      </c>
      <c r="E70" s="125">
        <v>0.92</v>
      </c>
      <c r="F70" s="125">
        <v>0.92</v>
      </c>
      <c r="G70" s="125">
        <v>0.92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AM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</row>
    <row r="71" spans="1:75" ht="15" x14ac:dyDescent="0.25">
      <c r="A71" s="77"/>
      <c r="B71" s="52">
        <v>29</v>
      </c>
      <c r="C71" s="53" t="s">
        <v>59</v>
      </c>
      <c r="D71" s="125">
        <v>0.82</v>
      </c>
      <c r="E71" s="125">
        <v>0.86</v>
      </c>
      <c r="F71" s="125">
        <v>0.9</v>
      </c>
      <c r="G71" s="125">
        <v>0.89</v>
      </c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AM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</row>
    <row r="72" spans="1:75" ht="15" x14ac:dyDescent="0.25">
      <c r="A72" s="77"/>
      <c r="B72" s="52">
        <v>30</v>
      </c>
      <c r="C72" s="53" t="s">
        <v>60</v>
      </c>
      <c r="D72" s="125">
        <v>0.51</v>
      </c>
      <c r="E72" s="125">
        <v>0.6</v>
      </c>
      <c r="F72" s="125">
        <v>0.6</v>
      </c>
      <c r="G72" s="125">
        <v>0.56000000000000005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AM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</row>
    <row r="73" spans="1:75" ht="15" x14ac:dyDescent="0.25">
      <c r="A73" s="77"/>
      <c r="B73" s="52">
        <v>31</v>
      </c>
      <c r="C73" s="53" t="s">
        <v>61</v>
      </c>
      <c r="D73" s="125">
        <v>0.59</v>
      </c>
      <c r="E73" s="125">
        <v>0.64</v>
      </c>
      <c r="F73" s="125">
        <v>0.67</v>
      </c>
      <c r="G73" s="125">
        <v>0.61</v>
      </c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AM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</row>
    <row r="74" spans="1:75" ht="15" x14ac:dyDescent="0.25">
      <c r="A74" s="77"/>
      <c r="B74" s="52">
        <v>32</v>
      </c>
      <c r="C74" s="53" t="s">
        <v>62</v>
      </c>
      <c r="D74" s="125">
        <v>0.49</v>
      </c>
      <c r="E74" s="125">
        <v>0.53</v>
      </c>
      <c r="F74" s="125">
        <v>0.56000000000000005</v>
      </c>
      <c r="G74" s="125">
        <v>0.51</v>
      </c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AM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</row>
    <row r="75" spans="1:75" ht="15" x14ac:dyDescent="0.25">
      <c r="A75" s="77"/>
      <c r="B75" s="52">
        <v>33</v>
      </c>
      <c r="C75" s="53" t="s">
        <v>63</v>
      </c>
      <c r="D75" s="125">
        <v>0.22</v>
      </c>
      <c r="E75" s="125">
        <v>0.24</v>
      </c>
      <c r="F75" s="125">
        <v>0.27</v>
      </c>
      <c r="G75" s="125">
        <v>0.18</v>
      </c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AM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</row>
    <row r="76" spans="1:75" ht="15" x14ac:dyDescent="0.25">
      <c r="A76" s="77"/>
      <c r="B76" s="52">
        <v>34</v>
      </c>
      <c r="C76" s="53" t="s">
        <v>187</v>
      </c>
      <c r="D76" s="125">
        <v>0.65</v>
      </c>
      <c r="E76" s="125">
        <v>0.67</v>
      </c>
      <c r="F76" s="125">
        <v>0.67</v>
      </c>
      <c r="G76" s="125">
        <v>0.66</v>
      </c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AM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</row>
    <row r="77" spans="1:75" ht="15" x14ac:dyDescent="0.25">
      <c r="A77" s="77"/>
      <c r="B77" s="52">
        <v>35</v>
      </c>
      <c r="C77" s="53" t="s">
        <v>64</v>
      </c>
      <c r="D77" s="125">
        <v>0.89</v>
      </c>
      <c r="E77" s="125">
        <v>0.91</v>
      </c>
      <c r="F77" s="125">
        <v>0.92</v>
      </c>
      <c r="G77" s="125">
        <v>0.91</v>
      </c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AM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</row>
    <row r="78" spans="1:75" ht="15" x14ac:dyDescent="0.25">
      <c r="A78" s="77"/>
      <c r="B78" s="52">
        <v>36</v>
      </c>
      <c r="C78" s="53" t="s">
        <v>65</v>
      </c>
      <c r="D78" s="125">
        <v>0.82</v>
      </c>
      <c r="E78" s="125">
        <v>0.79</v>
      </c>
      <c r="F78" s="125">
        <v>0.83</v>
      </c>
      <c r="G78" s="125">
        <v>0.85</v>
      </c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AM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</row>
    <row r="79" spans="1:75" ht="15" x14ac:dyDescent="0.25">
      <c r="A79" s="77"/>
      <c r="B79" s="52">
        <v>37</v>
      </c>
      <c r="C79" s="53" t="s">
        <v>66</v>
      </c>
      <c r="D79" s="125">
        <v>0.56999999999999995</v>
      </c>
      <c r="E79" s="125">
        <v>0.6</v>
      </c>
      <c r="F79" s="125">
        <v>0.64</v>
      </c>
      <c r="G79" s="125">
        <v>0.62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AM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</row>
    <row r="80" spans="1:75" ht="15" x14ac:dyDescent="0.25">
      <c r="A80" s="77"/>
      <c r="B80" s="52">
        <v>38</v>
      </c>
      <c r="C80" s="53" t="s">
        <v>188</v>
      </c>
      <c r="D80" s="125">
        <v>0.71</v>
      </c>
      <c r="E80" s="125">
        <v>0.75</v>
      </c>
      <c r="F80" s="125">
        <v>0.77</v>
      </c>
      <c r="G80" s="125">
        <v>0.77</v>
      </c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AM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</row>
    <row r="81" spans="1:75" ht="15" x14ac:dyDescent="0.25">
      <c r="A81" s="77"/>
      <c r="B81" s="52">
        <v>39</v>
      </c>
      <c r="C81" s="53" t="s">
        <v>67</v>
      </c>
      <c r="D81" s="125">
        <v>0.84</v>
      </c>
      <c r="E81" s="125">
        <v>0.89</v>
      </c>
      <c r="F81" s="125">
        <v>0.9</v>
      </c>
      <c r="G81" s="125">
        <v>0.87</v>
      </c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AM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</row>
    <row r="82" spans="1:75" ht="15" x14ac:dyDescent="0.25">
      <c r="A82" s="77"/>
      <c r="B82" s="52">
        <v>40</v>
      </c>
      <c r="C82" s="53" t="s">
        <v>68</v>
      </c>
      <c r="D82" s="125">
        <v>0.81</v>
      </c>
      <c r="E82" s="125">
        <v>0.85</v>
      </c>
      <c r="F82" s="125">
        <v>0.86</v>
      </c>
      <c r="G82" s="125">
        <v>0.84</v>
      </c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AM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</row>
    <row r="83" spans="1:75" ht="15" x14ac:dyDescent="0.25">
      <c r="A83" s="77"/>
      <c r="B83" s="52">
        <v>41</v>
      </c>
      <c r="C83" s="53" t="s">
        <v>69</v>
      </c>
      <c r="D83" s="125">
        <v>0.55000000000000004</v>
      </c>
      <c r="E83" s="125">
        <v>0.62</v>
      </c>
      <c r="F83" s="125">
        <v>0.61</v>
      </c>
      <c r="G83" s="125">
        <v>0.57999999999999996</v>
      </c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AM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</row>
    <row r="84" spans="1:75" ht="15" x14ac:dyDescent="0.25">
      <c r="A84" s="77"/>
      <c r="B84" s="52">
        <v>42</v>
      </c>
      <c r="C84" s="53" t="s">
        <v>70</v>
      </c>
      <c r="D84" s="125">
        <v>0.88</v>
      </c>
      <c r="E84" s="125">
        <v>0.92</v>
      </c>
      <c r="F84" s="125">
        <v>0.93</v>
      </c>
      <c r="G84" s="125">
        <v>0.92</v>
      </c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AM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</row>
    <row r="85" spans="1:75" ht="15" x14ac:dyDescent="0.25">
      <c r="A85" s="77"/>
      <c r="B85" s="52">
        <v>43</v>
      </c>
      <c r="C85" s="53" t="s">
        <v>71</v>
      </c>
      <c r="D85" s="125">
        <v>0.73</v>
      </c>
      <c r="E85" s="125">
        <v>0.77</v>
      </c>
      <c r="F85" s="125">
        <v>0.8</v>
      </c>
      <c r="G85" s="125">
        <v>0.77</v>
      </c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AM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</row>
    <row r="86" spans="1:75" ht="15" x14ac:dyDescent="0.25">
      <c r="A86" s="77"/>
      <c r="B86" s="52">
        <v>44</v>
      </c>
      <c r="C86" s="53" t="s">
        <v>72</v>
      </c>
      <c r="D86" s="125">
        <v>0.66</v>
      </c>
      <c r="E86" s="125">
        <v>0.73</v>
      </c>
      <c r="F86" s="125">
        <v>0.76</v>
      </c>
      <c r="G86" s="125">
        <v>0.72</v>
      </c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AM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</row>
    <row r="87" spans="1:75" ht="15" x14ac:dyDescent="0.25">
      <c r="A87" s="77"/>
      <c r="B87" s="52">
        <v>45</v>
      </c>
      <c r="C87" s="53" t="s">
        <v>73</v>
      </c>
      <c r="D87" s="125">
        <v>0.76</v>
      </c>
      <c r="E87" s="125">
        <v>0.8</v>
      </c>
      <c r="F87" s="125">
        <v>0.82</v>
      </c>
      <c r="G87" s="125">
        <v>0.81</v>
      </c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AM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</row>
    <row r="88" spans="1:75" ht="15" x14ac:dyDescent="0.25">
      <c r="A88" s="77"/>
      <c r="B88" s="52">
        <v>46</v>
      </c>
      <c r="C88" s="53" t="s">
        <v>74</v>
      </c>
      <c r="D88" s="125">
        <v>0.67</v>
      </c>
      <c r="E88" s="125">
        <v>0.73</v>
      </c>
      <c r="F88" s="125">
        <v>0.75</v>
      </c>
      <c r="G88" s="125">
        <v>0.73</v>
      </c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AM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</row>
    <row r="89" spans="1:75" ht="15" x14ac:dyDescent="0.25">
      <c r="A89" s="77"/>
      <c r="B89" s="52">
        <v>47</v>
      </c>
      <c r="C89" s="53" t="s">
        <v>75</v>
      </c>
      <c r="D89" s="125">
        <v>0.76</v>
      </c>
      <c r="E89" s="125">
        <v>0.79</v>
      </c>
      <c r="F89" s="125">
        <v>0.82</v>
      </c>
      <c r="G89" s="125">
        <v>0.79</v>
      </c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AM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</row>
    <row r="90" spans="1:75" ht="15" x14ac:dyDescent="0.25">
      <c r="A90" s="77"/>
      <c r="B90" s="52">
        <v>48</v>
      </c>
      <c r="C90" s="53" t="s">
        <v>76</v>
      </c>
      <c r="D90" s="125">
        <v>0.84</v>
      </c>
      <c r="E90" s="125">
        <v>0.87</v>
      </c>
      <c r="F90" s="125">
        <v>0.88</v>
      </c>
      <c r="G90" s="125">
        <v>0.86</v>
      </c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AM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</row>
    <row r="91" spans="1:75" ht="15" x14ac:dyDescent="0.25">
      <c r="A91" s="77"/>
      <c r="B91" s="52">
        <v>49</v>
      </c>
      <c r="C91" s="53" t="s">
        <v>77</v>
      </c>
      <c r="D91" s="125">
        <v>0.86</v>
      </c>
      <c r="E91" s="125">
        <v>0.89</v>
      </c>
      <c r="F91" s="125">
        <v>0.9</v>
      </c>
      <c r="G91" s="125">
        <v>0.89</v>
      </c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AM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</row>
    <row r="92" spans="1:75" ht="15" x14ac:dyDescent="0.25">
      <c r="A92" s="77"/>
      <c r="B92" s="52">
        <v>50</v>
      </c>
      <c r="C92" s="53" t="s">
        <v>78</v>
      </c>
      <c r="D92" s="125">
        <v>0.88</v>
      </c>
      <c r="E92" s="125">
        <v>0.92</v>
      </c>
      <c r="F92" s="125">
        <v>0.92</v>
      </c>
      <c r="G92" s="125">
        <v>0.92</v>
      </c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AM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</row>
    <row r="93" spans="1:75" ht="15" x14ac:dyDescent="0.25">
      <c r="A93" s="77"/>
      <c r="B93" s="52">
        <v>51</v>
      </c>
      <c r="C93" s="53" t="s">
        <v>79</v>
      </c>
      <c r="D93" s="125">
        <v>0.77</v>
      </c>
      <c r="E93" s="125">
        <v>0.81</v>
      </c>
      <c r="F93" s="125">
        <v>0.83</v>
      </c>
      <c r="G93" s="125">
        <v>0.81</v>
      </c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AM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</row>
    <row r="94" spans="1:75" ht="15" x14ac:dyDescent="0.25">
      <c r="A94" s="77"/>
      <c r="B94" s="52">
        <v>52</v>
      </c>
      <c r="C94" s="53" t="s">
        <v>80</v>
      </c>
      <c r="D94" s="125">
        <v>0.8</v>
      </c>
      <c r="E94" s="125">
        <v>0.83</v>
      </c>
      <c r="F94" s="125">
        <v>0.85</v>
      </c>
      <c r="G94" s="125">
        <v>0.83</v>
      </c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AM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</row>
    <row r="95" spans="1:75" ht="15" x14ac:dyDescent="0.25">
      <c r="A95" s="77"/>
      <c r="B95" s="52">
        <v>53</v>
      </c>
      <c r="C95" s="53" t="s">
        <v>81</v>
      </c>
      <c r="D95" s="125">
        <v>0.51</v>
      </c>
      <c r="E95" s="125">
        <v>0.56999999999999995</v>
      </c>
      <c r="F95" s="125">
        <v>0.57999999999999996</v>
      </c>
      <c r="G95" s="125">
        <v>0.54</v>
      </c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AM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</row>
    <row r="96" spans="1:75" ht="15" x14ac:dyDescent="0.25">
      <c r="A96" s="77"/>
      <c r="B96" s="52">
        <v>54</v>
      </c>
      <c r="C96" s="53" t="s">
        <v>82</v>
      </c>
      <c r="D96" s="125">
        <v>0.66</v>
      </c>
      <c r="E96" s="125">
        <v>0.72</v>
      </c>
      <c r="F96" s="125">
        <v>0.72</v>
      </c>
      <c r="G96" s="125">
        <v>0.69</v>
      </c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AM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</row>
    <row r="97" spans="1:75" ht="15" x14ac:dyDescent="0.25">
      <c r="A97" s="77"/>
      <c r="B97" s="52">
        <v>55</v>
      </c>
      <c r="C97" s="53" t="s">
        <v>83</v>
      </c>
      <c r="D97" s="125">
        <v>0.68</v>
      </c>
      <c r="E97" s="125">
        <v>0.77</v>
      </c>
      <c r="F97" s="125">
        <v>0.78</v>
      </c>
      <c r="G97" s="125">
        <v>0.77</v>
      </c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AM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</row>
    <row r="98" spans="1:75" ht="15" x14ac:dyDescent="0.25">
      <c r="A98" s="77"/>
      <c r="B98" s="52">
        <v>56</v>
      </c>
      <c r="C98" s="53" t="s">
        <v>84</v>
      </c>
      <c r="D98" s="125">
        <v>0.65</v>
      </c>
      <c r="E98" s="125">
        <v>0.71</v>
      </c>
      <c r="F98" s="125">
        <v>0.73</v>
      </c>
      <c r="G98" s="125">
        <v>0.72</v>
      </c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AM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</row>
    <row r="99" spans="1:75" ht="15" x14ac:dyDescent="0.25">
      <c r="A99" s="77"/>
      <c r="B99" s="52">
        <v>57</v>
      </c>
      <c r="C99" s="53" t="s">
        <v>85</v>
      </c>
      <c r="D99" s="125">
        <v>0.67</v>
      </c>
      <c r="E99" s="125">
        <v>0.72</v>
      </c>
      <c r="F99" s="125">
        <v>0.75</v>
      </c>
      <c r="G99" s="125">
        <v>0.74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AM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</row>
    <row r="100" spans="1:75" ht="15" x14ac:dyDescent="0.25">
      <c r="A100" s="77"/>
      <c r="B100" s="52">
        <v>58</v>
      </c>
      <c r="C100" s="53" t="s">
        <v>189</v>
      </c>
      <c r="D100" s="125">
        <v>0.6</v>
      </c>
      <c r="E100" s="125">
        <v>0.67</v>
      </c>
      <c r="F100" s="125">
        <v>0.69</v>
      </c>
      <c r="G100" s="125">
        <v>0.68</v>
      </c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AM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</row>
    <row r="101" spans="1:75" ht="15" x14ac:dyDescent="0.25">
      <c r="A101" s="77"/>
      <c r="B101" s="52">
        <v>59</v>
      </c>
      <c r="C101" s="53" t="s">
        <v>86</v>
      </c>
      <c r="D101" s="125">
        <v>0.65</v>
      </c>
      <c r="E101" s="125">
        <v>0.71</v>
      </c>
      <c r="F101" s="125">
        <v>0.73</v>
      </c>
      <c r="G101" s="125">
        <v>0.71</v>
      </c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AM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</row>
    <row r="102" spans="1:75" ht="15" x14ac:dyDescent="0.25">
      <c r="A102" s="77"/>
      <c r="B102" s="52">
        <v>60</v>
      </c>
      <c r="C102" s="53" t="s">
        <v>87</v>
      </c>
      <c r="D102" s="125">
        <v>0.69</v>
      </c>
      <c r="E102" s="125">
        <v>0.75</v>
      </c>
      <c r="F102" s="125">
        <v>0.76</v>
      </c>
      <c r="G102" s="125">
        <v>0.73</v>
      </c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AM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</row>
    <row r="103" spans="1:75" ht="15" x14ac:dyDescent="0.25">
      <c r="A103" s="77"/>
      <c r="B103" s="52">
        <v>61</v>
      </c>
      <c r="C103" s="53" t="s">
        <v>88</v>
      </c>
      <c r="D103" s="125">
        <v>0.64</v>
      </c>
      <c r="E103" s="125">
        <v>0.68</v>
      </c>
      <c r="F103" s="125">
        <v>0.69</v>
      </c>
      <c r="G103" s="125">
        <v>0.67</v>
      </c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AM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</row>
    <row r="104" spans="1:75" ht="15" x14ac:dyDescent="0.25">
      <c r="A104" s="77"/>
      <c r="B104" s="52">
        <v>62</v>
      </c>
      <c r="C104" s="53" t="s">
        <v>171</v>
      </c>
      <c r="D104" s="125">
        <v>0.72</v>
      </c>
      <c r="E104" s="125">
        <v>0.76</v>
      </c>
      <c r="F104" s="125">
        <v>0.76</v>
      </c>
      <c r="G104" s="125">
        <v>0.74</v>
      </c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AM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</row>
    <row r="105" spans="1:75" ht="15" x14ac:dyDescent="0.25">
      <c r="A105" s="77"/>
      <c r="B105" s="52">
        <v>63</v>
      </c>
      <c r="C105" s="53" t="s">
        <v>190</v>
      </c>
      <c r="D105" s="125">
        <v>0.61</v>
      </c>
      <c r="E105" s="125">
        <v>0.66</v>
      </c>
      <c r="F105" s="125">
        <v>0.68</v>
      </c>
      <c r="G105" s="125">
        <v>0.64</v>
      </c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AM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</row>
    <row r="106" spans="1:75" ht="15" x14ac:dyDescent="0.25">
      <c r="A106" s="77"/>
      <c r="B106" s="52">
        <v>64</v>
      </c>
      <c r="C106" s="53" t="s">
        <v>89</v>
      </c>
      <c r="D106" s="125">
        <v>0.56000000000000005</v>
      </c>
      <c r="E106" s="125">
        <v>0.63</v>
      </c>
      <c r="F106" s="125">
        <v>0.64</v>
      </c>
      <c r="G106" s="125">
        <v>0.62</v>
      </c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AM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</row>
    <row r="107" spans="1:75" ht="15" x14ac:dyDescent="0.25">
      <c r="A107" s="77"/>
      <c r="B107" s="52">
        <v>65</v>
      </c>
      <c r="C107" s="53" t="s">
        <v>90</v>
      </c>
      <c r="D107" s="125">
        <v>0.59</v>
      </c>
      <c r="E107" s="125">
        <v>0.64</v>
      </c>
      <c r="F107" s="125">
        <v>0.65</v>
      </c>
      <c r="G107" s="125">
        <v>0.6</v>
      </c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AM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</row>
    <row r="108" spans="1:75" ht="15" x14ac:dyDescent="0.25">
      <c r="A108" s="77"/>
      <c r="B108" s="52">
        <v>66</v>
      </c>
      <c r="C108" s="53" t="s">
        <v>91</v>
      </c>
      <c r="D108" s="125">
        <v>0.53</v>
      </c>
      <c r="E108" s="125">
        <v>0.6</v>
      </c>
      <c r="F108" s="125">
        <v>0.6</v>
      </c>
      <c r="G108" s="125">
        <v>0.56000000000000005</v>
      </c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AM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</row>
    <row r="109" spans="1:75" ht="15" x14ac:dyDescent="0.25">
      <c r="A109" s="77"/>
      <c r="B109" s="52">
        <v>67</v>
      </c>
      <c r="C109" s="53" t="s">
        <v>92</v>
      </c>
      <c r="D109" s="125">
        <v>0.37</v>
      </c>
      <c r="E109" s="125">
        <v>0.39</v>
      </c>
      <c r="F109" s="125">
        <v>0.41</v>
      </c>
      <c r="G109" s="125">
        <v>0.38</v>
      </c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AM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</row>
    <row r="110" spans="1:75" ht="15" x14ac:dyDescent="0.25">
      <c r="A110" s="77"/>
      <c r="B110" s="52">
        <v>68</v>
      </c>
      <c r="C110" s="53" t="s">
        <v>93</v>
      </c>
      <c r="D110" s="125">
        <v>0.66</v>
      </c>
      <c r="E110" s="125">
        <v>0.68</v>
      </c>
      <c r="F110" s="125">
        <v>0.71</v>
      </c>
      <c r="G110" s="125">
        <v>0.66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AM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</row>
    <row r="111" spans="1:75" ht="15" x14ac:dyDescent="0.25">
      <c r="A111" s="77"/>
      <c r="B111" s="52">
        <v>69</v>
      </c>
      <c r="C111" s="53" t="s">
        <v>94</v>
      </c>
      <c r="D111" s="125">
        <v>0.78</v>
      </c>
      <c r="E111" s="125">
        <v>0.82</v>
      </c>
      <c r="F111" s="125">
        <v>0.83</v>
      </c>
      <c r="G111" s="125">
        <v>0.78</v>
      </c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AM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</row>
    <row r="112" spans="1:75" ht="15" x14ac:dyDescent="0.25">
      <c r="A112" s="77"/>
      <c r="B112" s="52">
        <v>70</v>
      </c>
      <c r="C112" s="53" t="s">
        <v>95</v>
      </c>
      <c r="D112" s="125">
        <v>0.75</v>
      </c>
      <c r="E112" s="125">
        <v>0.78</v>
      </c>
      <c r="F112" s="125">
        <v>0.77</v>
      </c>
      <c r="G112" s="125">
        <v>0.64</v>
      </c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AM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</row>
    <row r="113" spans="1:75" ht="15" x14ac:dyDescent="0.25">
      <c r="A113" s="77"/>
      <c r="B113" s="52">
        <v>71</v>
      </c>
      <c r="C113" s="53" t="s">
        <v>96</v>
      </c>
      <c r="D113" s="125">
        <v>0.75</v>
      </c>
      <c r="E113" s="125">
        <v>0.8</v>
      </c>
      <c r="F113" s="125">
        <v>0.81</v>
      </c>
      <c r="G113" s="125">
        <v>0.76</v>
      </c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AM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</row>
    <row r="114" spans="1:75" ht="15" x14ac:dyDescent="0.25">
      <c r="A114" s="77"/>
      <c r="B114" s="52">
        <v>72</v>
      </c>
      <c r="C114" s="53" t="s">
        <v>172</v>
      </c>
      <c r="D114" s="125"/>
      <c r="E114" s="125"/>
      <c r="F114" s="125"/>
      <c r="G114" s="125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AM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</row>
    <row r="115" spans="1:75" ht="15" x14ac:dyDescent="0.25">
      <c r="A115" s="77"/>
      <c r="B115" s="52">
        <v>73</v>
      </c>
      <c r="C115" s="58" t="s">
        <v>191</v>
      </c>
      <c r="D115" s="125"/>
      <c r="E115" s="125"/>
      <c r="F115" s="125"/>
      <c r="G115" s="125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AM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</row>
    <row r="116" spans="1:75" ht="15" x14ac:dyDescent="0.25">
      <c r="A116" s="77"/>
      <c r="B116" s="52">
        <v>74</v>
      </c>
      <c r="C116" s="58" t="s">
        <v>173</v>
      </c>
      <c r="D116" s="125"/>
      <c r="E116" s="125"/>
      <c r="F116" s="125"/>
      <c r="G116" s="125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AM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</row>
    <row r="117" spans="1:75" ht="15" x14ac:dyDescent="0.25">
      <c r="A117" s="77"/>
      <c r="B117" s="52">
        <v>75</v>
      </c>
      <c r="C117" s="58" t="s">
        <v>192</v>
      </c>
      <c r="D117" s="125"/>
      <c r="E117" s="125"/>
      <c r="F117" s="125"/>
      <c r="G117" s="125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AM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</row>
    <row r="118" spans="1:75" ht="15" x14ac:dyDescent="0.25">
      <c r="A118" s="77"/>
      <c r="B118" s="52">
        <v>76</v>
      </c>
      <c r="C118" s="58" t="s">
        <v>174</v>
      </c>
      <c r="D118" s="125"/>
      <c r="E118" s="125"/>
      <c r="F118" s="125"/>
      <c r="G118" s="125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AM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</row>
    <row r="119" spans="1:75" ht="15" x14ac:dyDescent="0.25">
      <c r="A119" s="77"/>
      <c r="B119" s="52">
        <v>77</v>
      </c>
      <c r="C119" s="58" t="s">
        <v>175</v>
      </c>
      <c r="D119" s="125"/>
      <c r="E119" s="125"/>
      <c r="F119" s="125"/>
      <c r="G119" s="125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AM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</row>
    <row r="120" spans="1:75" ht="15" x14ac:dyDescent="0.25">
      <c r="A120" s="77"/>
      <c r="B120" s="52">
        <v>78</v>
      </c>
      <c r="C120" s="58" t="s">
        <v>97</v>
      </c>
      <c r="D120" s="125"/>
      <c r="E120" s="125"/>
      <c r="F120" s="125"/>
      <c r="G120" s="125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AM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</row>
    <row r="121" spans="1:75" ht="15" x14ac:dyDescent="0.25">
      <c r="A121" s="77"/>
      <c r="B121" s="52">
        <v>79</v>
      </c>
      <c r="C121" s="58" t="s">
        <v>176</v>
      </c>
      <c r="D121" s="125"/>
      <c r="E121" s="125"/>
      <c r="F121" s="125"/>
      <c r="G121" s="125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AM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</row>
    <row r="122" spans="1:75" ht="15" x14ac:dyDescent="0.25">
      <c r="A122" s="77"/>
      <c r="B122" s="52">
        <v>80</v>
      </c>
      <c r="C122" s="58" t="s">
        <v>177</v>
      </c>
      <c r="D122" s="125"/>
      <c r="E122" s="125"/>
      <c r="F122" s="125"/>
      <c r="G122" s="125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AM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</row>
    <row r="123" spans="1:75" ht="15" x14ac:dyDescent="0.25">
      <c r="A123" s="77"/>
      <c r="B123" s="52">
        <v>81</v>
      </c>
      <c r="C123" s="58" t="s">
        <v>193</v>
      </c>
      <c r="D123" s="125"/>
      <c r="E123" s="125"/>
      <c r="F123" s="125"/>
      <c r="G123" s="125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AM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</row>
    <row r="124" spans="1:75" ht="15" x14ac:dyDescent="0.25">
      <c r="A124" s="77"/>
      <c r="B124" s="52">
        <v>82</v>
      </c>
      <c r="C124" s="58" t="s">
        <v>194</v>
      </c>
      <c r="D124" s="125"/>
      <c r="E124" s="125"/>
      <c r="F124" s="125"/>
      <c r="G124" s="125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AM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</row>
    <row r="125" spans="1:75" ht="15" x14ac:dyDescent="0.25">
      <c r="A125" s="77"/>
      <c r="B125" s="52">
        <v>83</v>
      </c>
      <c r="C125" s="58" t="s">
        <v>195</v>
      </c>
      <c r="D125" s="125"/>
      <c r="E125" s="125"/>
      <c r="F125" s="125"/>
      <c r="G125" s="125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AM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</row>
    <row r="126" spans="1:75" ht="15" x14ac:dyDescent="0.25">
      <c r="A126" s="77"/>
      <c r="B126" s="52">
        <v>84</v>
      </c>
      <c r="C126" s="58" t="s">
        <v>196</v>
      </c>
      <c r="D126" s="125"/>
      <c r="E126" s="125"/>
      <c r="F126" s="125"/>
      <c r="G126" s="125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AM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</row>
    <row r="127" spans="1:75" ht="15" x14ac:dyDescent="0.25">
      <c r="A127" s="77"/>
      <c r="B127" s="52">
        <v>85</v>
      </c>
      <c r="C127" s="58" t="s">
        <v>197</v>
      </c>
      <c r="D127" s="125"/>
      <c r="E127" s="125"/>
      <c r="F127" s="125"/>
      <c r="G127" s="125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AM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</row>
    <row r="128" spans="1:75" ht="15" x14ac:dyDescent="0.25">
      <c r="A128" s="77"/>
      <c r="B128" s="77"/>
      <c r="C128" s="77"/>
      <c r="D128" s="125"/>
      <c r="E128" s="125"/>
      <c r="F128" s="125"/>
      <c r="G128" s="125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AM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</row>
    <row r="129" spans="1:75" ht="15" x14ac:dyDescent="0.25">
      <c r="A129" s="77"/>
      <c r="B129" s="77"/>
      <c r="C129" s="77"/>
      <c r="D129" s="125"/>
      <c r="E129" s="125"/>
      <c r="F129" s="125"/>
      <c r="G129" s="125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AM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</row>
    <row r="130" spans="1:75" ht="15" x14ac:dyDescent="0.25">
      <c r="A130" s="77"/>
      <c r="B130" s="77"/>
      <c r="C130" s="77"/>
      <c r="D130" s="125"/>
      <c r="E130" s="125"/>
      <c r="F130" s="125"/>
      <c r="G130" s="125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AM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</row>
    <row r="131" spans="1:75" x14ac:dyDescent="0.2">
      <c r="A131" s="77"/>
      <c r="B131" s="77"/>
      <c r="C131" s="77"/>
      <c r="D131" s="77"/>
      <c r="E131" s="121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AM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</row>
    <row r="132" spans="1:75" x14ac:dyDescent="0.2">
      <c r="A132" s="77"/>
      <c r="B132" s="77"/>
      <c r="C132" s="77"/>
      <c r="D132" s="77"/>
      <c r="E132" s="121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AM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</row>
    <row r="133" spans="1:75" x14ac:dyDescent="0.2">
      <c r="A133" s="77"/>
      <c r="B133" s="77"/>
      <c r="C133" s="77"/>
      <c r="D133" s="77"/>
      <c r="E133" s="121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AM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</row>
    <row r="134" spans="1:75" x14ac:dyDescent="0.2">
      <c r="A134" s="77"/>
      <c r="B134" s="77"/>
      <c r="C134" s="77"/>
      <c r="D134" s="77"/>
      <c r="E134" s="121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AM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</row>
    <row r="135" spans="1:75" x14ac:dyDescent="0.2">
      <c r="A135" s="77"/>
      <c r="B135" s="77"/>
      <c r="C135" s="77"/>
      <c r="D135" s="77"/>
      <c r="E135" s="121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AM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</row>
    <row r="136" spans="1:75" x14ac:dyDescent="0.2">
      <c r="A136" s="77"/>
      <c r="B136" s="77"/>
      <c r="C136" s="77"/>
      <c r="D136" s="77"/>
      <c r="E136" s="121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AM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</row>
    <row r="137" spans="1:75" x14ac:dyDescent="0.2">
      <c r="A137" s="77"/>
      <c r="B137" s="77"/>
      <c r="C137" s="77"/>
      <c r="D137" s="77"/>
      <c r="E137" s="121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AM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</row>
    <row r="138" spans="1:75" x14ac:dyDescent="0.2">
      <c r="A138" s="77"/>
      <c r="B138" s="77"/>
      <c r="C138" s="77"/>
      <c r="D138" s="77"/>
      <c r="E138" s="121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AM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</row>
    <row r="139" spans="1:75" x14ac:dyDescent="0.2">
      <c r="A139" s="77"/>
      <c r="B139" s="77"/>
      <c r="C139" s="77"/>
      <c r="D139" s="77"/>
      <c r="E139" s="121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AM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</row>
    <row r="140" spans="1:75" x14ac:dyDescent="0.2">
      <c r="A140" s="77"/>
      <c r="B140" s="77"/>
      <c r="C140" s="77"/>
      <c r="D140" s="77"/>
      <c r="E140" s="121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AM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</row>
    <row r="141" spans="1:75" x14ac:dyDescent="0.2">
      <c r="A141" s="77"/>
      <c r="B141" s="77"/>
      <c r="C141" s="77"/>
      <c r="D141" s="77"/>
      <c r="E141" s="121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AM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</row>
    <row r="142" spans="1:75" x14ac:dyDescent="0.2">
      <c r="A142" s="77"/>
      <c r="B142" s="77"/>
      <c r="C142" s="77"/>
      <c r="D142" s="77"/>
      <c r="E142" s="121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AM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</row>
    <row r="143" spans="1:75" x14ac:dyDescent="0.2">
      <c r="A143" s="77"/>
      <c r="B143" s="77"/>
      <c r="C143" s="77"/>
      <c r="D143" s="77"/>
      <c r="E143" s="121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AM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</row>
    <row r="144" spans="1:75" x14ac:dyDescent="0.2">
      <c r="A144" s="77"/>
      <c r="B144" s="77"/>
      <c r="C144" s="77"/>
      <c r="D144" s="77"/>
      <c r="E144" s="121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AM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</row>
    <row r="145" spans="1:75" x14ac:dyDescent="0.2">
      <c r="A145" s="77"/>
      <c r="B145" s="77"/>
      <c r="C145" s="77"/>
      <c r="D145" s="77"/>
      <c r="E145" s="121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AM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</row>
    <row r="146" spans="1:75" x14ac:dyDescent="0.2">
      <c r="A146" s="77"/>
      <c r="B146" s="77"/>
      <c r="C146" s="77"/>
      <c r="D146" s="77"/>
      <c r="E146" s="121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AM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</row>
    <row r="147" spans="1:75" x14ac:dyDescent="0.2">
      <c r="A147" s="77"/>
      <c r="B147" s="77"/>
      <c r="C147" s="77"/>
      <c r="D147" s="77"/>
      <c r="E147" s="121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AM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</row>
    <row r="148" spans="1:75" x14ac:dyDescent="0.2">
      <c r="A148" s="77"/>
      <c r="B148" s="77"/>
      <c r="C148" s="77"/>
      <c r="D148" s="77"/>
      <c r="E148" s="121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AM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</row>
    <row r="149" spans="1:75" x14ac:dyDescent="0.2">
      <c r="A149" s="77"/>
      <c r="B149" s="77"/>
      <c r="C149" s="121"/>
      <c r="D149" s="121"/>
      <c r="E149" s="121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AM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</row>
    <row r="150" spans="1:75" x14ac:dyDescent="0.2">
      <c r="A150" s="77"/>
      <c r="B150" s="77"/>
      <c r="C150" s="121"/>
      <c r="D150" s="121"/>
      <c r="E150" s="121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AM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</row>
    <row r="151" spans="1:75" x14ac:dyDescent="0.2">
      <c r="A151" s="77"/>
      <c r="B151" s="77"/>
      <c r="C151" s="121"/>
      <c r="D151" s="121"/>
      <c r="E151" s="121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AM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</row>
    <row r="152" spans="1:75" x14ac:dyDescent="0.2">
      <c r="A152" s="77"/>
      <c r="B152" s="77"/>
      <c r="C152" s="121"/>
      <c r="D152" s="121"/>
      <c r="E152" s="121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AM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</row>
    <row r="153" spans="1:75" x14ac:dyDescent="0.2">
      <c r="A153" s="77"/>
      <c r="B153" s="77"/>
      <c r="C153" s="121"/>
      <c r="D153" s="121"/>
      <c r="E153" s="121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AM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</row>
    <row r="154" spans="1:75" x14ac:dyDescent="0.2">
      <c r="A154" s="77"/>
      <c r="B154" s="77"/>
      <c r="C154" s="121"/>
      <c r="D154" s="121"/>
      <c r="E154" s="121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AM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</row>
    <row r="155" spans="1:75" x14ac:dyDescent="0.2">
      <c r="A155" s="77"/>
      <c r="B155" s="77"/>
      <c r="C155" s="121"/>
      <c r="D155" s="121"/>
      <c r="E155" s="121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AM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</row>
    <row r="156" spans="1:75" x14ac:dyDescent="0.2">
      <c r="A156" s="77"/>
      <c r="B156" s="77"/>
      <c r="C156" s="121"/>
      <c r="D156" s="121"/>
      <c r="E156" s="121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AM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</row>
    <row r="157" spans="1:75" x14ac:dyDescent="0.2">
      <c r="A157" s="77"/>
      <c r="B157" s="77"/>
      <c r="C157" s="121"/>
      <c r="D157" s="121"/>
      <c r="E157" s="121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AM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</row>
    <row r="158" spans="1:75" x14ac:dyDescent="0.2">
      <c r="A158" s="77"/>
      <c r="B158" s="77"/>
      <c r="C158" s="121"/>
      <c r="D158" s="121"/>
      <c r="E158" s="121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AM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</row>
    <row r="159" spans="1:75" x14ac:dyDescent="0.2">
      <c r="A159" s="77"/>
      <c r="B159" s="77"/>
      <c r="C159" s="121"/>
      <c r="D159" s="121"/>
      <c r="E159" s="121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AM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</row>
    <row r="160" spans="1:75" x14ac:dyDescent="0.2">
      <c r="A160" s="77"/>
      <c r="B160" s="77"/>
      <c r="C160" s="121"/>
      <c r="D160" s="121"/>
      <c r="E160" s="121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AM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</row>
    <row r="161" spans="1:75" x14ac:dyDescent="0.2">
      <c r="A161" s="77"/>
      <c r="B161" s="77"/>
      <c r="C161" s="121"/>
      <c r="D161" s="121"/>
      <c r="E161" s="121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AM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</row>
    <row r="162" spans="1:75" x14ac:dyDescent="0.2">
      <c r="A162" s="77"/>
      <c r="B162" s="77"/>
      <c r="C162" s="121"/>
      <c r="D162" s="121"/>
      <c r="E162" s="121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AM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</row>
    <row r="163" spans="1:75" x14ac:dyDescent="0.2">
      <c r="A163" s="77"/>
      <c r="B163" s="77"/>
      <c r="C163" s="121"/>
      <c r="D163" s="121"/>
      <c r="E163" s="121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AM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</row>
    <row r="164" spans="1:75" x14ac:dyDescent="0.2">
      <c r="A164" s="77"/>
      <c r="B164" s="77"/>
      <c r="C164" s="121"/>
      <c r="D164" s="121"/>
      <c r="E164" s="121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AM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</row>
    <row r="165" spans="1:75" x14ac:dyDescent="0.2">
      <c r="A165" s="77"/>
      <c r="B165" s="77"/>
      <c r="C165" s="121"/>
      <c r="D165" s="121"/>
      <c r="E165" s="121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AM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</row>
    <row r="166" spans="1:75" x14ac:dyDescent="0.2">
      <c r="A166" s="77"/>
      <c r="B166" s="77"/>
      <c r="C166" s="121"/>
      <c r="D166" s="121"/>
      <c r="E166" s="121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AM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</row>
    <row r="167" spans="1:75" x14ac:dyDescent="0.2">
      <c r="A167" s="77"/>
      <c r="B167" s="77"/>
      <c r="C167" s="121"/>
      <c r="D167" s="121"/>
      <c r="E167" s="121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AM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</row>
    <row r="168" spans="1:75" x14ac:dyDescent="0.2">
      <c r="A168" s="77"/>
      <c r="B168" s="77"/>
      <c r="C168" s="121"/>
      <c r="D168" s="121"/>
      <c r="E168" s="121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AM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</row>
    <row r="169" spans="1:75" x14ac:dyDescent="0.2">
      <c r="A169" s="77"/>
      <c r="B169" s="77"/>
      <c r="C169" s="121"/>
      <c r="D169" s="121"/>
      <c r="E169" s="121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AM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</row>
    <row r="170" spans="1:75" x14ac:dyDescent="0.2">
      <c r="A170" s="77"/>
      <c r="B170" s="77"/>
      <c r="C170" s="121"/>
      <c r="D170" s="121"/>
      <c r="E170" s="121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AM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</row>
    <row r="171" spans="1:75" x14ac:dyDescent="0.2">
      <c r="A171" s="77"/>
      <c r="B171" s="77"/>
      <c r="C171" s="121"/>
      <c r="D171" s="121"/>
      <c r="E171" s="121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AM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</row>
    <row r="172" spans="1:75" x14ac:dyDescent="0.2">
      <c r="A172" s="77"/>
      <c r="B172" s="77"/>
      <c r="C172" s="121"/>
      <c r="D172" s="121"/>
      <c r="E172" s="121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AM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</row>
    <row r="173" spans="1:75" x14ac:dyDescent="0.2">
      <c r="A173" s="77"/>
      <c r="B173" s="77"/>
      <c r="C173" s="121"/>
      <c r="D173" s="121"/>
      <c r="E173" s="121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AM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</row>
    <row r="174" spans="1:75" x14ac:dyDescent="0.2">
      <c r="A174" s="77"/>
      <c r="B174" s="77"/>
      <c r="C174" s="121"/>
      <c r="D174" s="121"/>
      <c r="E174" s="121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AM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</row>
    <row r="175" spans="1:75" x14ac:dyDescent="0.2">
      <c r="A175" s="77"/>
      <c r="B175" s="77"/>
      <c r="C175" s="121"/>
      <c r="D175" s="121"/>
      <c r="E175" s="121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AM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</row>
    <row r="176" spans="1:75" x14ac:dyDescent="0.2">
      <c r="A176" s="77"/>
      <c r="B176" s="77"/>
      <c r="C176" s="121"/>
      <c r="D176" s="121"/>
      <c r="E176" s="121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AM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</row>
    <row r="177" spans="1:75" x14ac:dyDescent="0.2">
      <c r="A177" s="77"/>
      <c r="B177" s="77"/>
      <c r="C177" s="121"/>
      <c r="D177" s="121"/>
      <c r="E177" s="121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AM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</row>
    <row r="178" spans="1:75" x14ac:dyDescent="0.2">
      <c r="A178" s="77"/>
      <c r="B178" s="77"/>
      <c r="C178" s="121"/>
      <c r="D178" s="121"/>
      <c r="E178" s="121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AM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</row>
    <row r="179" spans="1:75" x14ac:dyDescent="0.2">
      <c r="A179" s="77"/>
      <c r="B179" s="77"/>
      <c r="C179" s="121"/>
      <c r="D179" s="121"/>
      <c r="E179" s="121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AM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</row>
    <row r="180" spans="1:75" x14ac:dyDescent="0.2">
      <c r="A180" s="77"/>
      <c r="B180" s="77"/>
      <c r="C180" s="121"/>
      <c r="D180" s="121"/>
      <c r="E180" s="121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AM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</row>
    <row r="181" spans="1:75" x14ac:dyDescent="0.2">
      <c r="A181" s="77"/>
      <c r="B181" s="77"/>
      <c r="C181" s="121"/>
      <c r="D181" s="121"/>
      <c r="E181" s="121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AM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</row>
    <row r="182" spans="1:75" x14ac:dyDescent="0.2">
      <c r="A182" s="77"/>
      <c r="B182" s="77"/>
      <c r="C182" s="121"/>
      <c r="D182" s="121"/>
      <c r="E182" s="121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AM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</row>
    <row r="183" spans="1:75" x14ac:dyDescent="0.2">
      <c r="A183" s="77"/>
      <c r="B183" s="77"/>
      <c r="C183" s="121"/>
      <c r="D183" s="121"/>
      <c r="E183" s="121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AM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</row>
    <row r="184" spans="1:75" x14ac:dyDescent="0.2">
      <c r="A184" s="77"/>
      <c r="B184" s="77"/>
      <c r="C184" s="121"/>
      <c r="D184" s="121"/>
      <c r="E184" s="121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AM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</row>
    <row r="185" spans="1:75" x14ac:dyDescent="0.2">
      <c r="A185" s="77"/>
      <c r="B185" s="77"/>
      <c r="C185" s="121"/>
      <c r="D185" s="121"/>
      <c r="E185" s="121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AM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</row>
    <row r="186" spans="1:75" x14ac:dyDescent="0.2">
      <c r="A186" s="77"/>
      <c r="B186" s="77"/>
      <c r="C186" s="121"/>
      <c r="D186" s="121"/>
      <c r="E186" s="121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AM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</row>
    <row r="187" spans="1:75" x14ac:dyDescent="0.2">
      <c r="A187" s="77"/>
      <c r="B187" s="77"/>
      <c r="C187" s="121"/>
      <c r="D187" s="121"/>
      <c r="E187" s="121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AM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</row>
    <row r="188" spans="1:75" x14ac:dyDescent="0.2">
      <c r="A188" s="77"/>
      <c r="B188" s="77"/>
      <c r="C188" s="121"/>
      <c r="D188" s="121"/>
      <c r="E188" s="121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AM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</row>
    <row r="189" spans="1:75" x14ac:dyDescent="0.2">
      <c r="A189" s="77"/>
      <c r="B189" s="77"/>
      <c r="C189" s="121"/>
      <c r="D189" s="121"/>
      <c r="E189" s="121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AM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</row>
    <row r="190" spans="1:75" x14ac:dyDescent="0.2">
      <c r="A190" s="77"/>
      <c r="B190" s="77"/>
      <c r="C190" s="121"/>
      <c r="D190" s="121"/>
      <c r="E190" s="121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AM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</row>
    <row r="191" spans="1:75" x14ac:dyDescent="0.2">
      <c r="A191" s="77"/>
      <c r="B191" s="77"/>
      <c r="C191" s="121"/>
      <c r="D191" s="121"/>
      <c r="E191" s="121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AM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</row>
    <row r="192" spans="1:75" x14ac:dyDescent="0.2">
      <c r="A192" s="77"/>
      <c r="B192" s="77"/>
      <c r="C192" s="121"/>
      <c r="D192" s="121"/>
      <c r="E192" s="121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AM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</row>
    <row r="193" spans="1:75" x14ac:dyDescent="0.2">
      <c r="A193" s="77"/>
      <c r="B193" s="77"/>
      <c r="C193" s="121"/>
      <c r="D193" s="121"/>
      <c r="E193" s="121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AM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</row>
    <row r="194" spans="1:75" x14ac:dyDescent="0.2">
      <c r="A194" s="77"/>
      <c r="B194" s="77"/>
      <c r="C194" s="121"/>
      <c r="D194" s="121"/>
      <c r="E194" s="121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AM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</row>
    <row r="195" spans="1:75" x14ac:dyDescent="0.2">
      <c r="A195" s="77"/>
      <c r="B195" s="77"/>
      <c r="C195" s="121"/>
      <c r="D195" s="121"/>
      <c r="E195" s="121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AM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</row>
    <row r="196" spans="1:75" x14ac:dyDescent="0.2">
      <c r="A196" s="77"/>
      <c r="B196" s="77"/>
      <c r="C196" s="121"/>
      <c r="D196" s="121"/>
      <c r="E196" s="121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AM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</row>
    <row r="197" spans="1:75" x14ac:dyDescent="0.2">
      <c r="A197" s="77"/>
      <c r="B197" s="77"/>
      <c r="C197" s="121"/>
      <c r="D197" s="121"/>
      <c r="E197" s="121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AM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</row>
    <row r="198" spans="1:75" x14ac:dyDescent="0.2">
      <c r="A198" s="77"/>
      <c r="B198" s="77"/>
      <c r="C198" s="121"/>
      <c r="D198" s="121"/>
      <c r="E198" s="121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AM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</row>
    <row r="199" spans="1:75" x14ac:dyDescent="0.2">
      <c r="A199" s="77"/>
      <c r="B199" s="77"/>
      <c r="C199" s="121"/>
      <c r="D199" s="121"/>
      <c r="E199" s="121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AM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</row>
    <row r="200" spans="1:75" x14ac:dyDescent="0.2">
      <c r="A200" s="77"/>
      <c r="B200" s="77"/>
      <c r="C200" s="121"/>
      <c r="D200" s="121"/>
      <c r="E200" s="121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AM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</row>
    <row r="201" spans="1:75" x14ac:dyDescent="0.2">
      <c r="A201" s="77"/>
      <c r="B201" s="77"/>
      <c r="C201" s="121"/>
      <c r="D201" s="121"/>
      <c r="E201" s="121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AM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</row>
    <row r="202" spans="1:75" x14ac:dyDescent="0.2">
      <c r="A202" s="77"/>
      <c r="B202" s="77"/>
      <c r="C202" s="121"/>
      <c r="D202" s="121"/>
      <c r="E202" s="121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AM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</row>
    <row r="203" spans="1:75" x14ac:dyDescent="0.2">
      <c r="A203" s="77"/>
      <c r="B203" s="77"/>
      <c r="C203" s="121"/>
      <c r="D203" s="121"/>
      <c r="E203" s="121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AM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</row>
    <row r="204" spans="1:75" x14ac:dyDescent="0.2">
      <c r="A204" s="77"/>
      <c r="B204" s="77"/>
      <c r="C204" s="121"/>
      <c r="D204" s="121"/>
      <c r="E204" s="121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AM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</row>
    <row r="205" spans="1:75" x14ac:dyDescent="0.2">
      <c r="A205" s="77"/>
      <c r="B205" s="77"/>
      <c r="C205" s="121"/>
      <c r="D205" s="121"/>
      <c r="E205" s="121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AM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</row>
    <row r="206" spans="1:75" x14ac:dyDescent="0.2">
      <c r="A206" s="77"/>
      <c r="B206" s="77"/>
      <c r="C206" s="121"/>
      <c r="D206" s="121"/>
      <c r="E206" s="121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AM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</row>
    <row r="207" spans="1:75" x14ac:dyDescent="0.2">
      <c r="A207" s="77"/>
      <c r="B207" s="77"/>
      <c r="C207" s="121"/>
      <c r="D207" s="121"/>
      <c r="E207" s="121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AM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</row>
    <row r="208" spans="1:75" x14ac:dyDescent="0.2">
      <c r="A208" s="77"/>
      <c r="B208" s="77"/>
      <c r="C208" s="121"/>
      <c r="D208" s="121"/>
      <c r="E208" s="121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AM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</row>
    <row r="209" spans="1:75" x14ac:dyDescent="0.2">
      <c r="A209" s="77"/>
      <c r="B209" s="77"/>
      <c r="C209" s="121"/>
      <c r="D209" s="121"/>
      <c r="E209" s="121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AM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</row>
    <row r="210" spans="1:75" x14ac:dyDescent="0.2">
      <c r="A210" s="77"/>
      <c r="B210" s="77"/>
      <c r="C210" s="121"/>
      <c r="D210" s="121"/>
      <c r="E210" s="121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AM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</row>
    <row r="211" spans="1:75" x14ac:dyDescent="0.2">
      <c r="A211" s="77"/>
      <c r="B211" s="77"/>
      <c r="C211" s="121"/>
      <c r="D211" s="121"/>
      <c r="E211" s="121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AM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</row>
    <row r="212" spans="1:75" x14ac:dyDescent="0.2">
      <c r="A212" s="77"/>
      <c r="B212" s="77"/>
      <c r="C212" s="121"/>
      <c r="D212" s="121"/>
      <c r="E212" s="121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AM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</row>
    <row r="213" spans="1:75" x14ac:dyDescent="0.2">
      <c r="A213" s="77"/>
      <c r="B213" s="77"/>
      <c r="C213" s="121"/>
      <c r="D213" s="121"/>
      <c r="E213" s="121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AM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</row>
    <row r="214" spans="1:75" x14ac:dyDescent="0.2">
      <c r="A214" s="77"/>
      <c r="B214" s="77"/>
      <c r="C214" s="121"/>
      <c r="D214" s="121"/>
      <c r="E214" s="121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AM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</row>
    <row r="215" spans="1:75" x14ac:dyDescent="0.2">
      <c r="A215" s="77"/>
      <c r="B215" s="77"/>
      <c r="C215" s="121"/>
      <c r="D215" s="121"/>
      <c r="E215" s="121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AM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</row>
    <row r="216" spans="1:75" x14ac:dyDescent="0.2">
      <c r="A216" s="77"/>
      <c r="B216" s="77"/>
      <c r="C216" s="121"/>
      <c r="D216" s="121"/>
      <c r="E216" s="121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AM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</row>
    <row r="217" spans="1:75" x14ac:dyDescent="0.2">
      <c r="A217" s="77"/>
      <c r="B217" s="77"/>
      <c r="C217" s="121"/>
      <c r="D217" s="121"/>
      <c r="E217" s="121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AM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</row>
    <row r="218" spans="1:75" x14ac:dyDescent="0.2">
      <c r="A218" s="77"/>
      <c r="B218" s="77"/>
      <c r="C218" s="121"/>
      <c r="D218" s="121"/>
      <c r="E218" s="121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AM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</row>
    <row r="219" spans="1:75" x14ac:dyDescent="0.2">
      <c r="A219" s="77"/>
      <c r="B219" s="77"/>
      <c r="C219" s="121"/>
      <c r="D219" s="121"/>
      <c r="E219" s="121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AM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</row>
    <row r="220" spans="1:75" x14ac:dyDescent="0.2">
      <c r="A220" s="77"/>
      <c r="B220" s="77"/>
      <c r="C220" s="121"/>
      <c r="D220" s="121"/>
      <c r="E220" s="121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AM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</row>
    <row r="221" spans="1:75" x14ac:dyDescent="0.2">
      <c r="A221" s="77"/>
      <c r="B221" s="77"/>
      <c r="C221" s="121"/>
      <c r="D221" s="121"/>
      <c r="E221" s="121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AM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</row>
    <row r="222" spans="1:75" x14ac:dyDescent="0.2">
      <c r="A222" s="77"/>
      <c r="B222" s="77"/>
      <c r="C222" s="121"/>
      <c r="D222" s="121"/>
      <c r="E222" s="121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AM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</row>
    <row r="223" spans="1:75" x14ac:dyDescent="0.2">
      <c r="A223" s="77"/>
      <c r="B223" s="77"/>
      <c r="C223" s="121"/>
      <c r="D223" s="121"/>
      <c r="E223" s="121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AM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</row>
    <row r="224" spans="1:75" x14ac:dyDescent="0.2">
      <c r="A224" s="77"/>
      <c r="B224" s="77"/>
      <c r="C224" s="121"/>
      <c r="D224" s="121"/>
      <c r="E224" s="121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AM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</row>
    <row r="225" spans="1:75" x14ac:dyDescent="0.2">
      <c r="A225" s="77"/>
      <c r="B225" s="77"/>
      <c r="C225" s="121"/>
      <c r="D225" s="121"/>
      <c r="E225" s="121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AM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</row>
    <row r="226" spans="1:75" x14ac:dyDescent="0.2">
      <c r="A226" s="77"/>
      <c r="B226" s="77"/>
      <c r="C226" s="121"/>
      <c r="D226" s="121"/>
      <c r="E226" s="121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AM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</row>
    <row r="227" spans="1:75" x14ac:dyDescent="0.2">
      <c r="A227" s="77"/>
      <c r="B227" s="77"/>
      <c r="C227" s="121"/>
      <c r="D227" s="121"/>
      <c r="E227" s="121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AM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</row>
    <row r="228" spans="1:75" x14ac:dyDescent="0.2">
      <c r="A228" s="77"/>
      <c r="B228" s="77"/>
      <c r="C228" s="121"/>
      <c r="D228" s="121"/>
      <c r="E228" s="121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AM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</row>
    <row r="229" spans="1:75" x14ac:dyDescent="0.2">
      <c r="A229" s="77"/>
      <c r="B229" s="77"/>
      <c r="C229" s="121"/>
      <c r="D229" s="121"/>
      <c r="E229" s="121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AM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257175</xdr:colOff>
                    <xdr:row>7</xdr:row>
                    <xdr:rowOff>57150</xdr:rowOff>
                  </from>
                  <to>
                    <xdr:col>5</xdr:col>
                    <xdr:colOff>666750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257175</xdr:colOff>
                    <xdr:row>24</xdr:row>
                    <xdr:rowOff>0</xdr:rowOff>
                  </from>
                  <to>
                    <xdr:col>5</xdr:col>
                    <xdr:colOff>666750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0"/>
  <sheetViews>
    <sheetView zoomScaleNormal="100" workbookViewId="0">
      <pane ySplit="1" topLeftCell="A2" activePane="bottomLeft" state="frozen"/>
      <selection pane="bottomLeft"/>
    </sheetView>
  </sheetViews>
  <sheetFormatPr defaultColWidth="10.85546875" defaultRowHeight="12" customHeight="1" x14ac:dyDescent="0.2"/>
  <cols>
    <col min="1" max="1" width="15.7109375" style="148" bestFit="1" customWidth="1"/>
    <col min="2" max="2" width="5.7109375" style="148" bestFit="1" customWidth="1"/>
    <col min="3" max="3" width="40.7109375" style="148" bestFit="1" customWidth="1"/>
    <col min="4" max="4" width="8.7109375" style="148" bestFit="1" customWidth="1"/>
    <col min="5" max="6" width="9.7109375" style="148" bestFit="1" customWidth="1"/>
    <col min="7" max="9" width="11.7109375" style="148" bestFit="1" customWidth="1"/>
    <col min="10" max="10" width="8.7109375" style="148" bestFit="1" customWidth="1"/>
    <col min="11" max="12" width="9.7109375" style="148" bestFit="1" customWidth="1"/>
    <col min="13" max="15" width="11.7109375" style="148" bestFit="1" customWidth="1"/>
    <col min="16" max="16" width="9.7109375" style="148" bestFit="1" customWidth="1"/>
    <col min="17" max="17" width="7.7109375" style="148" bestFit="1" customWidth="1"/>
    <col min="18" max="16384" width="10.85546875" style="148"/>
  </cols>
  <sheetData>
    <row r="1" spans="1:17" ht="161.1" customHeight="1" x14ac:dyDescent="0.25">
      <c r="A1" s="141" t="s">
        <v>215</v>
      </c>
      <c r="B1" s="142" t="s">
        <v>12</v>
      </c>
      <c r="C1" s="143" t="s">
        <v>216</v>
      </c>
      <c r="D1" s="144" t="s">
        <v>217</v>
      </c>
      <c r="E1" s="145" t="s">
        <v>218</v>
      </c>
      <c r="F1" s="146" t="s">
        <v>219</v>
      </c>
      <c r="G1" s="146" t="s">
        <v>220</v>
      </c>
      <c r="H1" s="146" t="s">
        <v>221</v>
      </c>
      <c r="I1" s="147" t="s">
        <v>222</v>
      </c>
      <c r="J1" s="144" t="s">
        <v>223</v>
      </c>
      <c r="K1" s="145" t="s">
        <v>224</v>
      </c>
      <c r="L1" s="146" t="s">
        <v>225</v>
      </c>
      <c r="M1" s="146" t="s">
        <v>226</v>
      </c>
      <c r="N1" s="146" t="s">
        <v>227</v>
      </c>
      <c r="O1" s="147" t="s">
        <v>228</v>
      </c>
      <c r="P1" s="144" t="s">
        <v>229</v>
      </c>
      <c r="Q1" s="144" t="s">
        <v>230</v>
      </c>
    </row>
    <row r="2" spans="1:17" ht="35.1" customHeight="1" x14ac:dyDescent="0.25">
      <c r="A2" s="149" t="s">
        <v>231</v>
      </c>
      <c r="B2" s="150">
        <v>1</v>
      </c>
      <c r="C2" s="149" t="s">
        <v>232</v>
      </c>
      <c r="D2" s="151">
        <v>0.75963033999999996</v>
      </c>
      <c r="E2" s="152">
        <v>0.31433064999999999</v>
      </c>
      <c r="F2" s="152">
        <v>0.44529969000000003</v>
      </c>
      <c r="G2" s="152">
        <v>0.13343556000000001</v>
      </c>
      <c r="H2" s="152">
        <v>7.3767180000000002E-2</v>
      </c>
      <c r="I2" s="153">
        <v>3.3166920000000003E-2</v>
      </c>
      <c r="J2" s="154">
        <v>0.1069341</v>
      </c>
      <c r="K2" s="156">
        <v>1019</v>
      </c>
      <c r="L2" s="157">
        <v>1429</v>
      </c>
      <c r="M2" s="157">
        <v>421</v>
      </c>
      <c r="N2" s="157">
        <v>229</v>
      </c>
      <c r="O2" s="157">
        <v>102</v>
      </c>
      <c r="P2" s="158">
        <v>3200</v>
      </c>
      <c r="Q2" s="159" t="s">
        <v>233</v>
      </c>
    </row>
    <row r="3" spans="1:17" ht="35.1" customHeight="1" x14ac:dyDescent="0.25">
      <c r="A3" s="149" t="s">
        <v>231</v>
      </c>
      <c r="B3" s="150">
        <v>2</v>
      </c>
      <c r="C3" s="149" t="s">
        <v>18</v>
      </c>
      <c r="D3" s="151">
        <v>0.79984078999999997</v>
      </c>
      <c r="E3" s="152">
        <v>0.29833137999999998</v>
      </c>
      <c r="F3" s="152">
        <v>0.50150941000000004</v>
      </c>
      <c r="G3" s="152">
        <v>0.10550851</v>
      </c>
      <c r="H3" s="152">
        <v>6.9759799999999997E-2</v>
      </c>
      <c r="I3" s="153">
        <v>2.4890900000000001E-2</v>
      </c>
      <c r="J3" s="154">
        <v>9.4650700000000004E-2</v>
      </c>
      <c r="K3" s="156">
        <v>968</v>
      </c>
      <c r="L3" s="157">
        <v>1611</v>
      </c>
      <c r="M3" s="157">
        <v>334</v>
      </c>
      <c r="N3" s="157">
        <v>216</v>
      </c>
      <c r="O3" s="157">
        <v>77</v>
      </c>
      <c r="P3" s="158">
        <v>3206</v>
      </c>
      <c r="Q3" s="159" t="s">
        <v>233</v>
      </c>
    </row>
    <row r="4" spans="1:17" ht="35.1" customHeight="1" x14ac:dyDescent="0.25">
      <c r="A4" s="149" t="s">
        <v>231</v>
      </c>
      <c r="B4" s="150">
        <v>3</v>
      </c>
      <c r="C4" s="149" t="s">
        <v>20</v>
      </c>
      <c r="D4" s="151">
        <v>0.66867483000000005</v>
      </c>
      <c r="E4" s="152">
        <v>0.29986717000000002</v>
      </c>
      <c r="F4" s="152">
        <v>0.36880765999999998</v>
      </c>
      <c r="G4" s="152">
        <v>0.15109675</v>
      </c>
      <c r="H4" s="152">
        <v>0.11972476999999999</v>
      </c>
      <c r="I4" s="153">
        <v>6.0503649999999999E-2</v>
      </c>
      <c r="J4" s="154">
        <v>0.18022842</v>
      </c>
      <c r="K4" s="156">
        <v>971</v>
      </c>
      <c r="L4" s="157">
        <v>1181</v>
      </c>
      <c r="M4" s="157">
        <v>481</v>
      </c>
      <c r="N4" s="157">
        <v>373</v>
      </c>
      <c r="O4" s="157">
        <v>188</v>
      </c>
      <c r="P4" s="158">
        <v>3194</v>
      </c>
      <c r="Q4" s="159" t="s">
        <v>233</v>
      </c>
    </row>
    <row r="5" spans="1:17" ht="35.1" customHeight="1" x14ac:dyDescent="0.25">
      <c r="A5" s="149" t="s">
        <v>231</v>
      </c>
      <c r="B5" s="150">
        <v>4</v>
      </c>
      <c r="C5" s="149" t="s">
        <v>22</v>
      </c>
      <c r="D5" s="151">
        <v>0.81551178999999996</v>
      </c>
      <c r="E5" s="152">
        <v>0.40560057999999999</v>
      </c>
      <c r="F5" s="152">
        <v>0.40991121000000003</v>
      </c>
      <c r="G5" s="152">
        <v>0.10730006</v>
      </c>
      <c r="H5" s="152">
        <v>4.9634829999999998E-2</v>
      </c>
      <c r="I5" s="153">
        <v>2.7553319999999999E-2</v>
      </c>
      <c r="J5" s="154">
        <v>7.7188160000000006E-2</v>
      </c>
      <c r="K5" s="156">
        <v>1322</v>
      </c>
      <c r="L5" s="157">
        <v>1311</v>
      </c>
      <c r="M5" s="157">
        <v>338</v>
      </c>
      <c r="N5" s="157">
        <v>153</v>
      </c>
      <c r="O5" s="157">
        <v>87</v>
      </c>
      <c r="P5" s="158">
        <v>3211</v>
      </c>
      <c r="Q5" s="159" t="s">
        <v>233</v>
      </c>
    </row>
    <row r="6" spans="1:17" ht="35.1" customHeight="1" x14ac:dyDescent="0.25">
      <c r="A6" s="149" t="s">
        <v>231</v>
      </c>
      <c r="B6" s="150">
        <v>5</v>
      </c>
      <c r="C6" s="149" t="s">
        <v>24</v>
      </c>
      <c r="D6" s="151">
        <v>0.88298896000000004</v>
      </c>
      <c r="E6" s="152">
        <v>0.45651069</v>
      </c>
      <c r="F6" s="152">
        <v>0.42647826999999999</v>
      </c>
      <c r="G6" s="152">
        <v>8.0822169999999999E-2</v>
      </c>
      <c r="H6" s="152">
        <v>2.3864799999999999E-2</v>
      </c>
      <c r="I6" s="153">
        <v>1.2324079999999999E-2</v>
      </c>
      <c r="J6" s="154">
        <v>3.6188869999999998E-2</v>
      </c>
      <c r="K6" s="156">
        <v>1478</v>
      </c>
      <c r="L6" s="157">
        <v>1359</v>
      </c>
      <c r="M6" s="157">
        <v>254</v>
      </c>
      <c r="N6" s="157">
        <v>74</v>
      </c>
      <c r="O6" s="157">
        <v>38</v>
      </c>
      <c r="P6" s="158">
        <v>3203</v>
      </c>
      <c r="Q6" s="159" t="s">
        <v>233</v>
      </c>
    </row>
    <row r="7" spans="1:17" ht="35.1" customHeight="1" x14ac:dyDescent="0.25">
      <c r="A7" s="149" t="s">
        <v>231</v>
      </c>
      <c r="B7" s="150">
        <v>6</v>
      </c>
      <c r="C7" s="149" t="s">
        <v>27</v>
      </c>
      <c r="D7" s="151">
        <v>0.83753575999999996</v>
      </c>
      <c r="E7" s="152">
        <v>0.37627106999999999</v>
      </c>
      <c r="F7" s="152">
        <v>0.46126468999999998</v>
      </c>
      <c r="G7" s="152">
        <v>8.8694670000000003E-2</v>
      </c>
      <c r="H7" s="152">
        <v>5.058344E-2</v>
      </c>
      <c r="I7" s="153">
        <v>2.3186129999999999E-2</v>
      </c>
      <c r="J7" s="154">
        <v>7.3769570000000007E-2</v>
      </c>
      <c r="K7" s="156">
        <v>1212</v>
      </c>
      <c r="L7" s="157">
        <v>1468</v>
      </c>
      <c r="M7" s="157">
        <v>284</v>
      </c>
      <c r="N7" s="157">
        <v>162</v>
      </c>
      <c r="O7" s="157">
        <v>75</v>
      </c>
      <c r="P7" s="158">
        <v>3201</v>
      </c>
      <c r="Q7" s="159" t="s">
        <v>233</v>
      </c>
    </row>
    <row r="8" spans="1:17" ht="35.1" customHeight="1" x14ac:dyDescent="0.25">
      <c r="A8" s="149" t="s">
        <v>231</v>
      </c>
      <c r="B8" s="150">
        <v>7</v>
      </c>
      <c r="C8" s="149" t="s">
        <v>30</v>
      </c>
      <c r="D8" s="151">
        <v>0.97529036999999996</v>
      </c>
      <c r="E8" s="152">
        <v>0.73273971000000004</v>
      </c>
      <c r="F8" s="152">
        <v>0.24255066</v>
      </c>
      <c r="G8" s="152">
        <v>1.5503360000000001E-2</v>
      </c>
      <c r="H8" s="152">
        <v>5.2254099999999998E-3</v>
      </c>
      <c r="I8" s="153">
        <v>3.9808600000000001E-3</v>
      </c>
      <c r="J8" s="154">
        <v>9.2062700000000008E-3</v>
      </c>
      <c r="K8" s="156">
        <v>2352</v>
      </c>
      <c r="L8" s="157">
        <v>777</v>
      </c>
      <c r="M8" s="157">
        <v>51</v>
      </c>
      <c r="N8" s="157">
        <v>16</v>
      </c>
      <c r="O8" s="157">
        <v>13</v>
      </c>
      <c r="P8" s="158">
        <v>3209</v>
      </c>
      <c r="Q8" s="159" t="s">
        <v>233</v>
      </c>
    </row>
    <row r="9" spans="1:17" ht="35.1" customHeight="1" x14ac:dyDescent="0.25">
      <c r="A9" s="149" t="s">
        <v>231</v>
      </c>
      <c r="B9" s="150">
        <v>8</v>
      </c>
      <c r="C9" s="149" t="s">
        <v>33</v>
      </c>
      <c r="D9" s="151">
        <v>0.91451680000000002</v>
      </c>
      <c r="E9" s="152">
        <v>0.52580693000000001</v>
      </c>
      <c r="F9" s="152">
        <v>0.38870987000000001</v>
      </c>
      <c r="G9" s="152">
        <v>7.3106729999999995E-2</v>
      </c>
      <c r="H9" s="152">
        <v>9.4556599999999994E-3</v>
      </c>
      <c r="I9" s="153">
        <v>2.9208200000000002E-3</v>
      </c>
      <c r="J9" s="154">
        <v>1.237648E-2</v>
      </c>
      <c r="K9" s="156">
        <v>1686</v>
      </c>
      <c r="L9" s="157">
        <v>1252</v>
      </c>
      <c r="M9" s="157">
        <v>232</v>
      </c>
      <c r="N9" s="157">
        <v>30</v>
      </c>
      <c r="O9" s="157">
        <v>10</v>
      </c>
      <c r="P9" s="158">
        <v>3210</v>
      </c>
      <c r="Q9" s="159" t="s">
        <v>233</v>
      </c>
    </row>
    <row r="10" spans="1:17" ht="53.1" customHeight="1" x14ac:dyDescent="0.25">
      <c r="A10" s="149" t="s">
        <v>231</v>
      </c>
      <c r="B10" s="150">
        <v>9</v>
      </c>
      <c r="C10" s="149" t="s">
        <v>136</v>
      </c>
      <c r="D10" s="151">
        <v>0.58756975</v>
      </c>
      <c r="E10" s="152">
        <v>0.17323553999999999</v>
      </c>
      <c r="F10" s="152">
        <v>0.41433420999999998</v>
      </c>
      <c r="G10" s="152">
        <v>0.15038694999999999</v>
      </c>
      <c r="H10" s="152">
        <v>0.1796507</v>
      </c>
      <c r="I10" s="153">
        <v>8.2392599999999996E-2</v>
      </c>
      <c r="J10" s="154">
        <v>0.26204328999999998</v>
      </c>
      <c r="K10" s="156">
        <v>554</v>
      </c>
      <c r="L10" s="157">
        <v>1324</v>
      </c>
      <c r="M10" s="157">
        <v>482</v>
      </c>
      <c r="N10" s="157">
        <v>569</v>
      </c>
      <c r="O10" s="157">
        <v>258</v>
      </c>
      <c r="P10" s="158">
        <v>3187</v>
      </c>
      <c r="Q10" s="159">
        <v>7</v>
      </c>
    </row>
    <row r="11" spans="1:17" ht="35.1" customHeight="1" x14ac:dyDescent="0.25">
      <c r="A11" s="149" t="s">
        <v>231</v>
      </c>
      <c r="B11" s="150">
        <v>10</v>
      </c>
      <c r="C11" s="149" t="s">
        <v>234</v>
      </c>
      <c r="D11" s="151">
        <v>0.72715015000000005</v>
      </c>
      <c r="E11" s="152">
        <v>0.21052551</v>
      </c>
      <c r="F11" s="152">
        <v>0.51662463999999997</v>
      </c>
      <c r="G11" s="152">
        <v>0.12017899</v>
      </c>
      <c r="H11" s="152">
        <v>0.10113871000000001</v>
      </c>
      <c r="I11" s="153">
        <v>5.1532149999999999E-2</v>
      </c>
      <c r="J11" s="154">
        <v>0.15267085999999999</v>
      </c>
      <c r="K11" s="156">
        <v>681</v>
      </c>
      <c r="L11" s="157">
        <v>1659</v>
      </c>
      <c r="M11" s="157">
        <v>383</v>
      </c>
      <c r="N11" s="157">
        <v>321</v>
      </c>
      <c r="O11" s="157">
        <v>161</v>
      </c>
      <c r="P11" s="158">
        <v>3205</v>
      </c>
      <c r="Q11" s="159">
        <v>2</v>
      </c>
    </row>
    <row r="12" spans="1:17" ht="35.1" customHeight="1" x14ac:dyDescent="0.25">
      <c r="A12" s="149" t="s">
        <v>231</v>
      </c>
      <c r="B12" s="150">
        <v>11</v>
      </c>
      <c r="C12" s="149" t="s">
        <v>235</v>
      </c>
      <c r="D12" s="151">
        <v>0.65667620000000004</v>
      </c>
      <c r="E12" s="152">
        <v>0.23233841999999999</v>
      </c>
      <c r="F12" s="152">
        <v>0.42433778</v>
      </c>
      <c r="G12" s="152">
        <v>0.15353965</v>
      </c>
      <c r="H12" s="152">
        <v>0.11780899</v>
      </c>
      <c r="I12" s="153">
        <v>7.1975150000000002E-2</v>
      </c>
      <c r="J12" s="154">
        <v>0.18978413999999999</v>
      </c>
      <c r="K12" s="156">
        <v>751</v>
      </c>
      <c r="L12" s="157">
        <v>1363</v>
      </c>
      <c r="M12" s="157">
        <v>488</v>
      </c>
      <c r="N12" s="157">
        <v>372</v>
      </c>
      <c r="O12" s="157">
        <v>224</v>
      </c>
      <c r="P12" s="158">
        <v>3198</v>
      </c>
      <c r="Q12" s="159">
        <v>7</v>
      </c>
    </row>
    <row r="13" spans="1:17" ht="35.1" customHeight="1" x14ac:dyDescent="0.25">
      <c r="A13" s="149" t="s">
        <v>231</v>
      </c>
      <c r="B13" s="150">
        <v>12</v>
      </c>
      <c r="C13" s="149" t="s">
        <v>236</v>
      </c>
      <c r="D13" s="151">
        <v>0.90467257000000001</v>
      </c>
      <c r="E13" s="152">
        <v>0.43719381000000002</v>
      </c>
      <c r="F13" s="152">
        <v>0.46747875</v>
      </c>
      <c r="G13" s="152">
        <v>5.3691290000000003E-2</v>
      </c>
      <c r="H13" s="152">
        <v>2.404071E-2</v>
      </c>
      <c r="I13" s="153">
        <v>1.7595429999999999E-2</v>
      </c>
      <c r="J13" s="154">
        <v>4.1636140000000002E-2</v>
      </c>
      <c r="K13" s="156">
        <v>1415</v>
      </c>
      <c r="L13" s="157">
        <v>1485</v>
      </c>
      <c r="M13" s="157">
        <v>170</v>
      </c>
      <c r="N13" s="157">
        <v>75</v>
      </c>
      <c r="O13" s="157">
        <v>56</v>
      </c>
      <c r="P13" s="158">
        <v>3201</v>
      </c>
      <c r="Q13" s="159">
        <v>5</v>
      </c>
    </row>
    <row r="14" spans="1:17" ht="35.1" customHeight="1" x14ac:dyDescent="0.25">
      <c r="A14" s="149" t="s">
        <v>231</v>
      </c>
      <c r="B14" s="150">
        <v>13</v>
      </c>
      <c r="C14" s="149" t="s">
        <v>45</v>
      </c>
      <c r="D14" s="151">
        <v>0.91412431000000005</v>
      </c>
      <c r="E14" s="152">
        <v>0.53567905999999998</v>
      </c>
      <c r="F14" s="152">
        <v>0.37844525000000001</v>
      </c>
      <c r="G14" s="152">
        <v>5.6829930000000001E-2</v>
      </c>
      <c r="H14" s="152">
        <v>1.701604E-2</v>
      </c>
      <c r="I14" s="153">
        <v>1.2029720000000001E-2</v>
      </c>
      <c r="J14" s="154">
        <v>2.904576E-2</v>
      </c>
      <c r="K14" s="156">
        <v>1734</v>
      </c>
      <c r="L14" s="157">
        <v>1196</v>
      </c>
      <c r="M14" s="157">
        <v>182</v>
      </c>
      <c r="N14" s="157">
        <v>53</v>
      </c>
      <c r="O14" s="157">
        <v>39</v>
      </c>
      <c r="P14" s="158">
        <v>3204</v>
      </c>
      <c r="Q14" s="159">
        <v>2</v>
      </c>
    </row>
    <row r="15" spans="1:17" ht="71.099999999999994" customHeight="1" x14ac:dyDescent="0.25">
      <c r="A15" s="149" t="s">
        <v>231</v>
      </c>
      <c r="B15" s="150">
        <v>14</v>
      </c>
      <c r="C15" s="149" t="s">
        <v>137</v>
      </c>
      <c r="D15" s="151">
        <v>0.87747673000000004</v>
      </c>
      <c r="E15" s="152">
        <v>0.43469872999999998</v>
      </c>
      <c r="F15" s="152">
        <v>0.442778</v>
      </c>
      <c r="G15" s="152">
        <v>6.996078E-2</v>
      </c>
      <c r="H15" s="152">
        <v>3.5924850000000001E-2</v>
      </c>
      <c r="I15" s="153">
        <v>1.663765E-2</v>
      </c>
      <c r="J15" s="154">
        <v>5.2562490000000003E-2</v>
      </c>
      <c r="K15" s="156">
        <v>1410</v>
      </c>
      <c r="L15" s="157">
        <v>1408</v>
      </c>
      <c r="M15" s="157">
        <v>223</v>
      </c>
      <c r="N15" s="157">
        <v>114</v>
      </c>
      <c r="O15" s="157">
        <v>53</v>
      </c>
      <c r="P15" s="158">
        <v>3208</v>
      </c>
      <c r="Q15" s="159">
        <v>5</v>
      </c>
    </row>
    <row r="16" spans="1:17" ht="35.1" customHeight="1" x14ac:dyDescent="0.25">
      <c r="A16" s="149" t="s">
        <v>231</v>
      </c>
      <c r="B16" s="150">
        <v>15</v>
      </c>
      <c r="C16" s="149" t="s">
        <v>46</v>
      </c>
      <c r="D16" s="151">
        <v>0.77616165000000004</v>
      </c>
      <c r="E16" s="152">
        <v>0.32762661999999998</v>
      </c>
      <c r="F16" s="152">
        <v>0.44853504</v>
      </c>
      <c r="G16" s="152">
        <v>0.11875616</v>
      </c>
      <c r="H16" s="152">
        <v>6.2408079999999998E-2</v>
      </c>
      <c r="I16" s="153">
        <v>4.2674110000000001E-2</v>
      </c>
      <c r="J16" s="154">
        <v>0.10508219000000001</v>
      </c>
      <c r="K16" s="156">
        <v>1053</v>
      </c>
      <c r="L16" s="157">
        <v>1423</v>
      </c>
      <c r="M16" s="157">
        <v>375</v>
      </c>
      <c r="N16" s="157">
        <v>200</v>
      </c>
      <c r="O16" s="157">
        <v>133</v>
      </c>
      <c r="P16" s="158">
        <v>3184</v>
      </c>
      <c r="Q16" s="159">
        <v>27</v>
      </c>
    </row>
    <row r="17" spans="1:17" ht="35.1" customHeight="1" x14ac:dyDescent="0.25">
      <c r="A17" s="149" t="s">
        <v>231</v>
      </c>
      <c r="B17" s="150">
        <v>16</v>
      </c>
      <c r="C17" s="149" t="s">
        <v>47</v>
      </c>
      <c r="D17" s="151">
        <v>0.84440758999999999</v>
      </c>
      <c r="E17" s="152">
        <v>0.35407627000000003</v>
      </c>
      <c r="F17" s="152">
        <v>0.49033132000000001</v>
      </c>
      <c r="G17" s="152">
        <v>0.10892752</v>
      </c>
      <c r="H17" s="152">
        <v>3.1491970000000001E-2</v>
      </c>
      <c r="I17" s="153">
        <v>1.5172929999999999E-2</v>
      </c>
      <c r="J17" s="154">
        <v>4.6664900000000002E-2</v>
      </c>
      <c r="K17" s="156">
        <v>1136</v>
      </c>
      <c r="L17" s="157">
        <v>1562</v>
      </c>
      <c r="M17" s="157">
        <v>348</v>
      </c>
      <c r="N17" s="157">
        <v>102</v>
      </c>
      <c r="O17" s="157">
        <v>49</v>
      </c>
      <c r="P17" s="158">
        <v>3197</v>
      </c>
      <c r="Q17" s="159">
        <v>7</v>
      </c>
    </row>
    <row r="18" spans="1:17" ht="53.1" customHeight="1" x14ac:dyDescent="0.25">
      <c r="A18" s="149" t="s">
        <v>231</v>
      </c>
      <c r="B18" s="150">
        <v>17</v>
      </c>
      <c r="C18" s="149" t="s">
        <v>237</v>
      </c>
      <c r="D18" s="151">
        <v>0.76309755000000001</v>
      </c>
      <c r="E18" s="152">
        <v>0.40510200000000002</v>
      </c>
      <c r="F18" s="152">
        <v>0.35799555</v>
      </c>
      <c r="G18" s="152">
        <v>0.13958925</v>
      </c>
      <c r="H18" s="152">
        <v>4.7031249999999997E-2</v>
      </c>
      <c r="I18" s="153">
        <v>5.0281949999999999E-2</v>
      </c>
      <c r="J18" s="154">
        <v>9.7313189999999994E-2</v>
      </c>
      <c r="K18" s="156">
        <v>1244</v>
      </c>
      <c r="L18" s="157">
        <v>1079</v>
      </c>
      <c r="M18" s="157">
        <v>412</v>
      </c>
      <c r="N18" s="157">
        <v>139</v>
      </c>
      <c r="O18" s="157">
        <v>147</v>
      </c>
      <c r="P18" s="158">
        <v>3021</v>
      </c>
      <c r="Q18" s="159">
        <v>183</v>
      </c>
    </row>
    <row r="19" spans="1:17" ht="35.1" customHeight="1" x14ac:dyDescent="0.25">
      <c r="A19" s="149" t="s">
        <v>231</v>
      </c>
      <c r="B19" s="150">
        <v>18</v>
      </c>
      <c r="C19" s="149" t="s">
        <v>49</v>
      </c>
      <c r="D19" s="151">
        <v>0.57904580000000005</v>
      </c>
      <c r="E19" s="152">
        <v>0.21357807000000001</v>
      </c>
      <c r="F19" s="152">
        <v>0.36546772999999999</v>
      </c>
      <c r="G19" s="152">
        <v>0.22712040999999999</v>
      </c>
      <c r="H19" s="152">
        <v>0.13477274</v>
      </c>
      <c r="I19" s="153">
        <v>5.9061049999999997E-2</v>
      </c>
      <c r="J19" s="154">
        <v>0.19383379000000001</v>
      </c>
      <c r="K19" s="156">
        <v>690</v>
      </c>
      <c r="L19" s="157">
        <v>1154</v>
      </c>
      <c r="M19" s="157">
        <v>718</v>
      </c>
      <c r="N19" s="157">
        <v>428</v>
      </c>
      <c r="O19" s="157">
        <v>186</v>
      </c>
      <c r="P19" s="158">
        <v>3176</v>
      </c>
      <c r="Q19" s="159">
        <v>36</v>
      </c>
    </row>
    <row r="20" spans="1:17" ht="89.1" customHeight="1" x14ac:dyDescent="0.25">
      <c r="A20" s="149" t="s">
        <v>231</v>
      </c>
      <c r="B20" s="150">
        <v>19</v>
      </c>
      <c r="C20" s="149" t="s">
        <v>138</v>
      </c>
      <c r="D20" s="151">
        <v>0.69592821999999999</v>
      </c>
      <c r="E20" s="152">
        <v>0.28686443</v>
      </c>
      <c r="F20" s="152">
        <v>0.40906379999999998</v>
      </c>
      <c r="G20" s="152">
        <v>0.15682871000000001</v>
      </c>
      <c r="H20" s="152">
        <v>9.2427229999999999E-2</v>
      </c>
      <c r="I20" s="153">
        <v>5.4815839999999998E-2</v>
      </c>
      <c r="J20" s="154">
        <v>0.14724307</v>
      </c>
      <c r="K20" s="156">
        <v>912</v>
      </c>
      <c r="L20" s="157">
        <v>1294</v>
      </c>
      <c r="M20" s="157">
        <v>490</v>
      </c>
      <c r="N20" s="157">
        <v>292</v>
      </c>
      <c r="O20" s="157">
        <v>173</v>
      </c>
      <c r="P20" s="158">
        <v>3161</v>
      </c>
      <c r="Q20" s="159">
        <v>50</v>
      </c>
    </row>
    <row r="21" spans="1:17" ht="35.1" customHeight="1" x14ac:dyDescent="0.25">
      <c r="A21" s="149" t="s">
        <v>231</v>
      </c>
      <c r="B21" s="150">
        <v>20</v>
      </c>
      <c r="C21" s="149" t="s">
        <v>238</v>
      </c>
      <c r="D21" s="151">
        <v>0.85089263000000004</v>
      </c>
      <c r="E21" s="152">
        <v>0.40069144000000001</v>
      </c>
      <c r="F21" s="152">
        <v>0.45020120000000002</v>
      </c>
      <c r="G21" s="152">
        <v>8.4183540000000001E-2</v>
      </c>
      <c r="H21" s="152">
        <v>4.9408359999999998E-2</v>
      </c>
      <c r="I21" s="153">
        <v>1.551547E-2</v>
      </c>
      <c r="J21" s="154">
        <v>6.4923830000000002E-2</v>
      </c>
      <c r="K21" s="156">
        <v>1294</v>
      </c>
      <c r="L21" s="157">
        <v>1439</v>
      </c>
      <c r="M21" s="157">
        <v>270</v>
      </c>
      <c r="N21" s="157">
        <v>158</v>
      </c>
      <c r="O21" s="157">
        <v>50</v>
      </c>
      <c r="P21" s="158">
        <v>3211</v>
      </c>
      <c r="Q21" s="159" t="s">
        <v>233</v>
      </c>
    </row>
    <row r="22" spans="1:17" ht="35.1" customHeight="1" x14ac:dyDescent="0.25">
      <c r="A22" s="149" t="s">
        <v>231</v>
      </c>
      <c r="B22" s="150">
        <v>21</v>
      </c>
      <c r="C22" s="149" t="s">
        <v>51</v>
      </c>
      <c r="D22" s="151">
        <v>0.60694526000000004</v>
      </c>
      <c r="E22" s="152">
        <v>0.19671631000000001</v>
      </c>
      <c r="F22" s="152">
        <v>0.41022895999999998</v>
      </c>
      <c r="G22" s="152">
        <v>0.20096596</v>
      </c>
      <c r="H22" s="152">
        <v>0.12708048999999999</v>
      </c>
      <c r="I22" s="153">
        <v>6.5008280000000002E-2</v>
      </c>
      <c r="J22" s="154">
        <v>0.19208876999999999</v>
      </c>
      <c r="K22" s="156">
        <v>604</v>
      </c>
      <c r="L22" s="157">
        <v>1244</v>
      </c>
      <c r="M22" s="157">
        <v>592</v>
      </c>
      <c r="N22" s="157">
        <v>378</v>
      </c>
      <c r="O22" s="157">
        <v>193</v>
      </c>
      <c r="P22" s="158">
        <v>3011</v>
      </c>
      <c r="Q22" s="159">
        <v>186</v>
      </c>
    </row>
    <row r="23" spans="1:17" ht="35.1" customHeight="1" x14ac:dyDescent="0.25">
      <c r="A23" s="149" t="s">
        <v>231</v>
      </c>
      <c r="B23" s="150">
        <v>22</v>
      </c>
      <c r="C23" s="149" t="s">
        <v>52</v>
      </c>
      <c r="D23" s="151">
        <v>0.44963252999999997</v>
      </c>
      <c r="E23" s="152">
        <v>0.17160292999999999</v>
      </c>
      <c r="F23" s="152">
        <v>0.27802960999999998</v>
      </c>
      <c r="G23" s="152">
        <v>0.25984168000000002</v>
      </c>
      <c r="H23" s="152">
        <v>0.14545574999999999</v>
      </c>
      <c r="I23" s="153">
        <v>0.14507004000000001</v>
      </c>
      <c r="J23" s="154">
        <v>0.29052579000000001</v>
      </c>
      <c r="K23" s="156">
        <v>501</v>
      </c>
      <c r="L23" s="157">
        <v>800</v>
      </c>
      <c r="M23" s="157">
        <v>732</v>
      </c>
      <c r="N23" s="157">
        <v>405</v>
      </c>
      <c r="O23" s="157">
        <v>404</v>
      </c>
      <c r="P23" s="158">
        <v>2842</v>
      </c>
      <c r="Q23" s="159">
        <v>354</v>
      </c>
    </row>
    <row r="24" spans="1:17" ht="53.1" customHeight="1" x14ac:dyDescent="0.25">
      <c r="A24" s="149" t="s">
        <v>231</v>
      </c>
      <c r="B24" s="150">
        <v>23</v>
      </c>
      <c r="C24" s="149" t="s">
        <v>53</v>
      </c>
      <c r="D24" s="151">
        <v>0.34633037999999999</v>
      </c>
      <c r="E24" s="152">
        <v>0.11755465</v>
      </c>
      <c r="F24" s="152">
        <v>0.22877571999999999</v>
      </c>
      <c r="G24" s="152">
        <v>0.29692255000000001</v>
      </c>
      <c r="H24" s="152">
        <v>0.19154823000000001</v>
      </c>
      <c r="I24" s="153">
        <v>0.16519884000000001</v>
      </c>
      <c r="J24" s="154">
        <v>0.35674707</v>
      </c>
      <c r="K24" s="156">
        <v>308</v>
      </c>
      <c r="L24" s="157">
        <v>593</v>
      </c>
      <c r="M24" s="157">
        <v>765</v>
      </c>
      <c r="N24" s="157">
        <v>498</v>
      </c>
      <c r="O24" s="157">
        <v>432</v>
      </c>
      <c r="P24" s="158">
        <v>2596</v>
      </c>
      <c r="Q24" s="159">
        <v>605</v>
      </c>
    </row>
    <row r="25" spans="1:17" ht="53.1" customHeight="1" x14ac:dyDescent="0.25">
      <c r="A25" s="149" t="s">
        <v>231</v>
      </c>
      <c r="B25" s="150">
        <v>24</v>
      </c>
      <c r="C25" s="149" t="s">
        <v>239</v>
      </c>
      <c r="D25" s="151">
        <v>0.34457963000000003</v>
      </c>
      <c r="E25" s="152">
        <v>0.11400807</v>
      </c>
      <c r="F25" s="152">
        <v>0.23057156000000001</v>
      </c>
      <c r="G25" s="152">
        <v>0.25962711999999999</v>
      </c>
      <c r="H25" s="152">
        <v>0.22396429000000001</v>
      </c>
      <c r="I25" s="153">
        <v>0.17182896</v>
      </c>
      <c r="J25" s="154">
        <v>0.39579325999999998</v>
      </c>
      <c r="K25" s="156">
        <v>332</v>
      </c>
      <c r="L25" s="157">
        <v>660</v>
      </c>
      <c r="M25" s="157">
        <v>739</v>
      </c>
      <c r="N25" s="157">
        <v>637</v>
      </c>
      <c r="O25" s="157">
        <v>487</v>
      </c>
      <c r="P25" s="158">
        <v>2855</v>
      </c>
      <c r="Q25" s="159">
        <v>343</v>
      </c>
    </row>
    <row r="26" spans="1:17" ht="35.1" customHeight="1" x14ac:dyDescent="0.25">
      <c r="A26" s="149" t="s">
        <v>231</v>
      </c>
      <c r="B26" s="150">
        <v>25</v>
      </c>
      <c r="C26" s="149" t="s">
        <v>55</v>
      </c>
      <c r="D26" s="151">
        <v>0.48731139000000001</v>
      </c>
      <c r="E26" s="152">
        <v>0.17276902</v>
      </c>
      <c r="F26" s="152">
        <v>0.31454237000000002</v>
      </c>
      <c r="G26" s="152">
        <v>0.24459663000000001</v>
      </c>
      <c r="H26" s="152">
        <v>0.13942885999999999</v>
      </c>
      <c r="I26" s="153">
        <v>0.12866311999999999</v>
      </c>
      <c r="J26" s="154">
        <v>0.26809198000000001</v>
      </c>
      <c r="K26" s="156">
        <v>494</v>
      </c>
      <c r="L26" s="157">
        <v>886</v>
      </c>
      <c r="M26" s="157">
        <v>679</v>
      </c>
      <c r="N26" s="157">
        <v>383</v>
      </c>
      <c r="O26" s="157">
        <v>355</v>
      </c>
      <c r="P26" s="158">
        <v>2797</v>
      </c>
      <c r="Q26" s="159">
        <v>407</v>
      </c>
    </row>
    <row r="27" spans="1:17" ht="35.1" customHeight="1" x14ac:dyDescent="0.25">
      <c r="A27" s="149" t="s">
        <v>231</v>
      </c>
      <c r="B27" s="150">
        <v>26</v>
      </c>
      <c r="C27" s="149" t="s">
        <v>56</v>
      </c>
      <c r="D27" s="151">
        <v>0.82506385000000004</v>
      </c>
      <c r="E27" s="152">
        <v>0.35005173000000001</v>
      </c>
      <c r="F27" s="152">
        <v>0.47501212999999998</v>
      </c>
      <c r="G27" s="152">
        <v>9.397606E-2</v>
      </c>
      <c r="H27" s="152">
        <v>5.0521719999999999E-2</v>
      </c>
      <c r="I27" s="153">
        <v>3.0438369999999999E-2</v>
      </c>
      <c r="J27" s="154">
        <v>8.0960089999999998E-2</v>
      </c>
      <c r="K27" s="156">
        <v>1126</v>
      </c>
      <c r="L27" s="157">
        <v>1513</v>
      </c>
      <c r="M27" s="157">
        <v>292</v>
      </c>
      <c r="N27" s="157">
        <v>158</v>
      </c>
      <c r="O27" s="157">
        <v>96</v>
      </c>
      <c r="P27" s="158">
        <v>3185</v>
      </c>
      <c r="Q27" s="159">
        <v>16</v>
      </c>
    </row>
    <row r="28" spans="1:17" ht="35.1" customHeight="1" x14ac:dyDescent="0.25">
      <c r="A28" s="149" t="s">
        <v>231</v>
      </c>
      <c r="B28" s="150">
        <v>27</v>
      </c>
      <c r="C28" s="149" t="s">
        <v>57</v>
      </c>
      <c r="D28" s="151">
        <v>0.57503468999999996</v>
      </c>
      <c r="E28" s="152">
        <v>0.22628342000000001</v>
      </c>
      <c r="F28" s="152">
        <v>0.34875126000000001</v>
      </c>
      <c r="G28" s="152">
        <v>0.30935244000000001</v>
      </c>
      <c r="H28" s="152">
        <v>7.7379100000000006E-2</v>
      </c>
      <c r="I28" s="153">
        <v>3.8233780000000002E-2</v>
      </c>
      <c r="J28" s="154">
        <v>0.11561288</v>
      </c>
      <c r="K28" s="156">
        <v>682</v>
      </c>
      <c r="L28" s="157">
        <v>1043</v>
      </c>
      <c r="M28" s="157">
        <v>915</v>
      </c>
      <c r="N28" s="157">
        <v>228</v>
      </c>
      <c r="O28" s="157">
        <v>112</v>
      </c>
      <c r="P28" s="158">
        <v>2980</v>
      </c>
      <c r="Q28" s="159">
        <v>220</v>
      </c>
    </row>
    <row r="29" spans="1:17" ht="35.1" customHeight="1" x14ac:dyDescent="0.25">
      <c r="A29" s="149" t="s">
        <v>240</v>
      </c>
      <c r="B29" s="150">
        <v>28</v>
      </c>
      <c r="C29" s="149" t="s">
        <v>58</v>
      </c>
      <c r="D29" s="151">
        <v>0.91702413999999999</v>
      </c>
      <c r="E29" s="152">
        <v>0.58723649</v>
      </c>
      <c r="F29" s="152">
        <v>0.32978764999999999</v>
      </c>
      <c r="G29" s="152">
        <v>6.6773159999999998E-2</v>
      </c>
      <c r="H29" s="152">
        <v>8.8873200000000006E-3</v>
      </c>
      <c r="I29" s="153">
        <v>7.3153699999999999E-3</v>
      </c>
      <c r="J29" s="154">
        <v>1.6202689999999999E-2</v>
      </c>
      <c r="K29" s="156">
        <v>1883</v>
      </c>
      <c r="L29" s="157">
        <v>1053</v>
      </c>
      <c r="M29" s="157">
        <v>210</v>
      </c>
      <c r="N29" s="157">
        <v>28</v>
      </c>
      <c r="O29" s="157">
        <v>23</v>
      </c>
      <c r="P29" s="158">
        <v>3197</v>
      </c>
      <c r="Q29" s="159" t="s">
        <v>233</v>
      </c>
    </row>
    <row r="30" spans="1:17" ht="53.1" customHeight="1" x14ac:dyDescent="0.25">
      <c r="A30" s="149" t="s">
        <v>231</v>
      </c>
      <c r="B30" s="150">
        <v>29</v>
      </c>
      <c r="C30" s="149" t="s">
        <v>241</v>
      </c>
      <c r="D30" s="151">
        <v>0.88719517999999997</v>
      </c>
      <c r="E30" s="152">
        <v>0.45747212999999998</v>
      </c>
      <c r="F30" s="152">
        <v>0.42972305</v>
      </c>
      <c r="G30" s="152">
        <v>7.1579519999999994E-2</v>
      </c>
      <c r="H30" s="152">
        <v>2.8194919999999998E-2</v>
      </c>
      <c r="I30" s="153">
        <v>1.3030379999999999E-2</v>
      </c>
      <c r="J30" s="154">
        <v>4.1225299999999999E-2</v>
      </c>
      <c r="K30" s="156">
        <v>1449</v>
      </c>
      <c r="L30" s="157">
        <v>1362</v>
      </c>
      <c r="M30" s="157">
        <v>224</v>
      </c>
      <c r="N30" s="157">
        <v>86</v>
      </c>
      <c r="O30" s="157">
        <v>40</v>
      </c>
      <c r="P30" s="158">
        <v>3161</v>
      </c>
      <c r="Q30" s="159">
        <v>35</v>
      </c>
    </row>
    <row r="31" spans="1:17" ht="53.1" customHeight="1" x14ac:dyDescent="0.25">
      <c r="A31" s="149" t="s">
        <v>231</v>
      </c>
      <c r="B31" s="150">
        <v>30</v>
      </c>
      <c r="C31" s="149" t="s">
        <v>60</v>
      </c>
      <c r="D31" s="151">
        <v>0.55516997999999995</v>
      </c>
      <c r="E31" s="152">
        <v>0.17386682000000001</v>
      </c>
      <c r="F31" s="152">
        <v>0.38130315999999997</v>
      </c>
      <c r="G31" s="152">
        <v>0.20171987999999999</v>
      </c>
      <c r="H31" s="152">
        <v>0.15890077999999999</v>
      </c>
      <c r="I31" s="153">
        <v>8.4209359999999997E-2</v>
      </c>
      <c r="J31" s="154">
        <v>0.24311014</v>
      </c>
      <c r="K31" s="156">
        <v>543</v>
      </c>
      <c r="L31" s="157">
        <v>1183</v>
      </c>
      <c r="M31" s="157">
        <v>613</v>
      </c>
      <c r="N31" s="157">
        <v>483</v>
      </c>
      <c r="O31" s="157">
        <v>252</v>
      </c>
      <c r="P31" s="158">
        <v>3074</v>
      </c>
      <c r="Q31" s="159">
        <v>101</v>
      </c>
    </row>
    <row r="32" spans="1:17" ht="35.1" customHeight="1" x14ac:dyDescent="0.25">
      <c r="A32" s="149" t="s">
        <v>231</v>
      </c>
      <c r="B32" s="150">
        <v>31</v>
      </c>
      <c r="C32" s="149" t="s">
        <v>61</v>
      </c>
      <c r="D32" s="151">
        <v>0.61090822</v>
      </c>
      <c r="E32" s="152">
        <v>0.20630772</v>
      </c>
      <c r="F32" s="152">
        <v>0.40460049999999997</v>
      </c>
      <c r="G32" s="152">
        <v>0.18981329</v>
      </c>
      <c r="H32" s="152">
        <v>0.11920859</v>
      </c>
      <c r="I32" s="153">
        <v>8.0069899999999999E-2</v>
      </c>
      <c r="J32" s="154">
        <v>0.19927849</v>
      </c>
      <c r="K32" s="156">
        <v>649</v>
      </c>
      <c r="L32" s="157">
        <v>1257</v>
      </c>
      <c r="M32" s="157">
        <v>577</v>
      </c>
      <c r="N32" s="157">
        <v>358</v>
      </c>
      <c r="O32" s="157">
        <v>238</v>
      </c>
      <c r="P32" s="158">
        <v>3079</v>
      </c>
      <c r="Q32" s="159">
        <v>95</v>
      </c>
    </row>
    <row r="33" spans="1:17" ht="35.1" customHeight="1" x14ac:dyDescent="0.25">
      <c r="A33" s="149" t="s">
        <v>231</v>
      </c>
      <c r="B33" s="150">
        <v>32</v>
      </c>
      <c r="C33" s="149" t="s">
        <v>62</v>
      </c>
      <c r="D33" s="151">
        <v>0.5124592</v>
      </c>
      <c r="E33" s="152">
        <v>0.18018381</v>
      </c>
      <c r="F33" s="152">
        <v>0.3322754</v>
      </c>
      <c r="G33" s="152">
        <v>0.23941103999999999</v>
      </c>
      <c r="H33" s="152">
        <v>0.14799683</v>
      </c>
      <c r="I33" s="153">
        <v>0.10013292</v>
      </c>
      <c r="J33" s="154">
        <v>0.24812976</v>
      </c>
      <c r="K33" s="156">
        <v>563</v>
      </c>
      <c r="L33" s="157">
        <v>1026</v>
      </c>
      <c r="M33" s="157">
        <v>721</v>
      </c>
      <c r="N33" s="157">
        <v>443</v>
      </c>
      <c r="O33" s="157">
        <v>297</v>
      </c>
      <c r="P33" s="158">
        <v>3050</v>
      </c>
      <c r="Q33" s="159">
        <v>117</v>
      </c>
    </row>
    <row r="34" spans="1:17" ht="35.1" customHeight="1" x14ac:dyDescent="0.25">
      <c r="A34" s="149" t="s">
        <v>231</v>
      </c>
      <c r="B34" s="150">
        <v>33</v>
      </c>
      <c r="C34" s="149" t="s">
        <v>63</v>
      </c>
      <c r="D34" s="151">
        <v>0.17769135999999999</v>
      </c>
      <c r="E34" s="152">
        <v>6.446433E-2</v>
      </c>
      <c r="F34" s="152">
        <v>0.11322702</v>
      </c>
      <c r="G34" s="152">
        <v>0.23446138999999999</v>
      </c>
      <c r="H34" s="152">
        <v>0.26366528</v>
      </c>
      <c r="I34" s="153">
        <v>0.32418196999999999</v>
      </c>
      <c r="J34" s="154">
        <v>0.58784725000000004</v>
      </c>
      <c r="K34" s="156">
        <v>194</v>
      </c>
      <c r="L34" s="157">
        <v>334</v>
      </c>
      <c r="M34" s="157">
        <v>684</v>
      </c>
      <c r="N34" s="157">
        <v>775</v>
      </c>
      <c r="O34" s="157">
        <v>949</v>
      </c>
      <c r="P34" s="158">
        <v>2936</v>
      </c>
      <c r="Q34" s="159">
        <v>237</v>
      </c>
    </row>
    <row r="35" spans="1:17" ht="89.1" customHeight="1" x14ac:dyDescent="0.25">
      <c r="A35" s="149" t="s">
        <v>231</v>
      </c>
      <c r="B35" s="150">
        <v>34</v>
      </c>
      <c r="C35" s="149" t="s">
        <v>139</v>
      </c>
      <c r="D35" s="151">
        <v>0.66121375000000004</v>
      </c>
      <c r="E35" s="152">
        <v>0.25292175</v>
      </c>
      <c r="F35" s="152">
        <v>0.40829199999999999</v>
      </c>
      <c r="G35" s="152">
        <v>0.19978899</v>
      </c>
      <c r="H35" s="152">
        <v>7.2237090000000004E-2</v>
      </c>
      <c r="I35" s="153">
        <v>6.6760180000000002E-2</v>
      </c>
      <c r="J35" s="154">
        <v>0.13899727000000001</v>
      </c>
      <c r="K35" s="156">
        <v>733</v>
      </c>
      <c r="L35" s="157">
        <v>1169</v>
      </c>
      <c r="M35" s="157">
        <v>566</v>
      </c>
      <c r="N35" s="157">
        <v>202</v>
      </c>
      <c r="O35" s="157">
        <v>183</v>
      </c>
      <c r="P35" s="158">
        <v>2853</v>
      </c>
      <c r="Q35" s="159">
        <v>317</v>
      </c>
    </row>
    <row r="36" spans="1:17" ht="35.1" customHeight="1" x14ac:dyDescent="0.25">
      <c r="A36" s="149" t="s">
        <v>231</v>
      </c>
      <c r="B36" s="150">
        <v>35</v>
      </c>
      <c r="C36" s="149" t="s">
        <v>64</v>
      </c>
      <c r="D36" s="151">
        <v>0.91477759999999997</v>
      </c>
      <c r="E36" s="152">
        <v>0.41189921000000002</v>
      </c>
      <c r="F36" s="152">
        <v>0.50287839000000001</v>
      </c>
      <c r="G36" s="152">
        <v>6.8675550000000002E-2</v>
      </c>
      <c r="H36" s="152">
        <v>1.012998E-2</v>
      </c>
      <c r="I36" s="153">
        <v>6.4168699999999999E-3</v>
      </c>
      <c r="J36" s="154">
        <v>1.6546849999999998E-2</v>
      </c>
      <c r="K36" s="156">
        <v>1277</v>
      </c>
      <c r="L36" s="157">
        <v>1527</v>
      </c>
      <c r="M36" s="157">
        <v>205</v>
      </c>
      <c r="N36" s="157">
        <v>32</v>
      </c>
      <c r="O36" s="157">
        <v>19</v>
      </c>
      <c r="P36" s="158">
        <v>3060</v>
      </c>
      <c r="Q36" s="159">
        <v>116</v>
      </c>
    </row>
    <row r="37" spans="1:17" ht="53.1" customHeight="1" x14ac:dyDescent="0.25">
      <c r="A37" s="149" t="s">
        <v>231</v>
      </c>
      <c r="B37" s="150">
        <v>36</v>
      </c>
      <c r="C37" s="149" t="s">
        <v>65</v>
      </c>
      <c r="D37" s="151">
        <v>0.84991099000000003</v>
      </c>
      <c r="E37" s="152">
        <v>0.31167961</v>
      </c>
      <c r="F37" s="152">
        <v>0.53823138000000004</v>
      </c>
      <c r="G37" s="152">
        <v>0.10708342</v>
      </c>
      <c r="H37" s="152">
        <v>2.7112299999999999E-2</v>
      </c>
      <c r="I37" s="153">
        <v>1.5893290000000001E-2</v>
      </c>
      <c r="J37" s="154">
        <v>4.3005590000000003E-2</v>
      </c>
      <c r="K37" s="156">
        <v>973</v>
      </c>
      <c r="L37" s="157">
        <v>1659</v>
      </c>
      <c r="M37" s="157">
        <v>330</v>
      </c>
      <c r="N37" s="157">
        <v>84</v>
      </c>
      <c r="O37" s="157">
        <v>49</v>
      </c>
      <c r="P37" s="158">
        <v>3095</v>
      </c>
      <c r="Q37" s="159">
        <v>74</v>
      </c>
    </row>
    <row r="38" spans="1:17" ht="53.1" customHeight="1" x14ac:dyDescent="0.25">
      <c r="A38" s="149" t="s">
        <v>231</v>
      </c>
      <c r="B38" s="150">
        <v>37</v>
      </c>
      <c r="C38" s="149" t="s">
        <v>66</v>
      </c>
      <c r="D38" s="151">
        <v>0.61859081999999999</v>
      </c>
      <c r="E38" s="152">
        <v>0.27467550000000002</v>
      </c>
      <c r="F38" s="152">
        <v>0.34391532000000002</v>
      </c>
      <c r="G38" s="152">
        <v>0.1862723</v>
      </c>
      <c r="H38" s="152">
        <v>9.0090429999999999E-2</v>
      </c>
      <c r="I38" s="153">
        <v>0.10504644</v>
      </c>
      <c r="J38" s="154">
        <v>0.19513686999999999</v>
      </c>
      <c r="K38" s="156">
        <v>804</v>
      </c>
      <c r="L38" s="157">
        <v>988</v>
      </c>
      <c r="M38" s="157">
        <v>529</v>
      </c>
      <c r="N38" s="157">
        <v>256</v>
      </c>
      <c r="O38" s="157">
        <v>289</v>
      </c>
      <c r="P38" s="158">
        <v>2866</v>
      </c>
      <c r="Q38" s="159">
        <v>305</v>
      </c>
    </row>
    <row r="39" spans="1:17" ht="125.1" customHeight="1" x14ac:dyDescent="0.25">
      <c r="A39" s="149" t="s">
        <v>231</v>
      </c>
      <c r="B39" s="150">
        <v>38</v>
      </c>
      <c r="C39" s="149" t="s">
        <v>140</v>
      </c>
      <c r="D39" s="151">
        <v>0.76974173000000001</v>
      </c>
      <c r="E39" s="152">
        <v>0.38628140999999999</v>
      </c>
      <c r="F39" s="152">
        <v>0.38346032000000002</v>
      </c>
      <c r="G39" s="152">
        <v>0.13383349999999999</v>
      </c>
      <c r="H39" s="152">
        <v>4.2739260000000001E-2</v>
      </c>
      <c r="I39" s="153">
        <v>5.3685509999999999E-2</v>
      </c>
      <c r="J39" s="154">
        <v>9.6424770000000007E-2</v>
      </c>
      <c r="K39" s="156">
        <v>1070</v>
      </c>
      <c r="L39" s="157">
        <v>1044</v>
      </c>
      <c r="M39" s="157">
        <v>358</v>
      </c>
      <c r="N39" s="157">
        <v>113</v>
      </c>
      <c r="O39" s="157">
        <v>143</v>
      </c>
      <c r="P39" s="158">
        <v>2728</v>
      </c>
      <c r="Q39" s="159">
        <v>436</v>
      </c>
    </row>
    <row r="40" spans="1:17" ht="35.1" customHeight="1" x14ac:dyDescent="0.25">
      <c r="A40" s="149" t="s">
        <v>231</v>
      </c>
      <c r="B40" s="150">
        <v>39</v>
      </c>
      <c r="C40" s="149" t="s">
        <v>67</v>
      </c>
      <c r="D40" s="151">
        <v>0.86758623999999995</v>
      </c>
      <c r="E40" s="152">
        <v>0.34694428999999999</v>
      </c>
      <c r="F40" s="152">
        <v>0.52064195000000002</v>
      </c>
      <c r="G40" s="152">
        <v>9.5442109999999997E-2</v>
      </c>
      <c r="H40" s="152">
        <v>2.4595039999999999E-2</v>
      </c>
      <c r="I40" s="153">
        <v>1.237661E-2</v>
      </c>
      <c r="J40" s="154">
        <v>3.6971650000000002E-2</v>
      </c>
      <c r="K40" s="156">
        <v>1101</v>
      </c>
      <c r="L40" s="157">
        <v>1624</v>
      </c>
      <c r="M40" s="157">
        <v>297</v>
      </c>
      <c r="N40" s="157">
        <v>73</v>
      </c>
      <c r="O40" s="157">
        <v>38</v>
      </c>
      <c r="P40" s="158">
        <v>3133</v>
      </c>
      <c r="Q40" s="159">
        <v>42</v>
      </c>
    </row>
    <row r="41" spans="1:17" ht="35.1" customHeight="1" x14ac:dyDescent="0.25">
      <c r="A41" s="149" t="s">
        <v>231</v>
      </c>
      <c r="B41" s="150">
        <v>40</v>
      </c>
      <c r="C41" s="149" t="s">
        <v>242</v>
      </c>
      <c r="D41" s="151">
        <v>0.83564077999999997</v>
      </c>
      <c r="E41" s="152">
        <v>0.44356538000000001</v>
      </c>
      <c r="F41" s="152">
        <v>0.39207540000000002</v>
      </c>
      <c r="G41" s="152">
        <v>0.10085411</v>
      </c>
      <c r="H41" s="152">
        <v>4.292174E-2</v>
      </c>
      <c r="I41" s="153">
        <v>2.0583379999999998E-2</v>
      </c>
      <c r="J41" s="154">
        <v>6.3505110000000004E-2</v>
      </c>
      <c r="K41" s="156">
        <v>1429</v>
      </c>
      <c r="L41" s="157">
        <v>1238</v>
      </c>
      <c r="M41" s="157">
        <v>315</v>
      </c>
      <c r="N41" s="157">
        <v>131</v>
      </c>
      <c r="O41" s="157">
        <v>64</v>
      </c>
      <c r="P41" s="158">
        <v>3177</v>
      </c>
      <c r="Q41" s="159" t="s">
        <v>233</v>
      </c>
    </row>
    <row r="42" spans="1:17" ht="53.1" customHeight="1" x14ac:dyDescent="0.25">
      <c r="A42" s="149" t="s">
        <v>231</v>
      </c>
      <c r="B42" s="150">
        <v>41</v>
      </c>
      <c r="C42" s="149" t="s">
        <v>243</v>
      </c>
      <c r="D42" s="151">
        <v>0.58078231999999996</v>
      </c>
      <c r="E42" s="152">
        <v>0.24795660999999999</v>
      </c>
      <c r="F42" s="152">
        <v>0.33282571</v>
      </c>
      <c r="G42" s="152">
        <v>0.20931442</v>
      </c>
      <c r="H42" s="152">
        <v>0.11793065</v>
      </c>
      <c r="I42" s="153">
        <v>9.1972609999999996E-2</v>
      </c>
      <c r="J42" s="154">
        <v>0.20990326000000001</v>
      </c>
      <c r="K42" s="156">
        <v>735</v>
      </c>
      <c r="L42" s="157">
        <v>972</v>
      </c>
      <c r="M42" s="157">
        <v>607</v>
      </c>
      <c r="N42" s="157">
        <v>346</v>
      </c>
      <c r="O42" s="157">
        <v>263</v>
      </c>
      <c r="P42" s="158">
        <v>2923</v>
      </c>
      <c r="Q42" s="159">
        <v>253</v>
      </c>
    </row>
    <row r="43" spans="1:17" ht="35.1" customHeight="1" x14ac:dyDescent="0.25">
      <c r="A43" s="149" t="s">
        <v>231</v>
      </c>
      <c r="B43" s="150">
        <v>42</v>
      </c>
      <c r="C43" s="149" t="s">
        <v>70</v>
      </c>
      <c r="D43" s="151">
        <v>0.92153342000000005</v>
      </c>
      <c r="E43" s="152">
        <v>0.62785031999999996</v>
      </c>
      <c r="F43" s="152">
        <v>0.29368309999999997</v>
      </c>
      <c r="G43" s="152">
        <v>4.1345939999999998E-2</v>
      </c>
      <c r="H43" s="152">
        <v>1.8555350000000002E-2</v>
      </c>
      <c r="I43" s="153">
        <v>1.856528E-2</v>
      </c>
      <c r="J43" s="154">
        <v>3.7120630000000002E-2</v>
      </c>
      <c r="K43" s="156">
        <v>1992</v>
      </c>
      <c r="L43" s="157">
        <v>923</v>
      </c>
      <c r="M43" s="157">
        <v>132</v>
      </c>
      <c r="N43" s="157">
        <v>58</v>
      </c>
      <c r="O43" s="157">
        <v>56</v>
      </c>
      <c r="P43" s="158">
        <v>3161</v>
      </c>
      <c r="Q43" s="159">
        <v>14</v>
      </c>
    </row>
    <row r="44" spans="1:17" ht="53.1" customHeight="1" x14ac:dyDescent="0.25">
      <c r="A44" s="149" t="s">
        <v>231</v>
      </c>
      <c r="B44" s="150">
        <v>43</v>
      </c>
      <c r="C44" s="149" t="s">
        <v>71</v>
      </c>
      <c r="D44" s="151">
        <v>0.76807899999999996</v>
      </c>
      <c r="E44" s="152">
        <v>0.45534433000000002</v>
      </c>
      <c r="F44" s="152">
        <v>0.31273467999999999</v>
      </c>
      <c r="G44" s="152">
        <v>0.12168972</v>
      </c>
      <c r="H44" s="152">
        <v>7.0759000000000002E-2</v>
      </c>
      <c r="I44" s="153">
        <v>3.9472279999999998E-2</v>
      </c>
      <c r="J44" s="154">
        <v>0.11023128</v>
      </c>
      <c r="K44" s="156">
        <v>1444</v>
      </c>
      <c r="L44" s="157">
        <v>981</v>
      </c>
      <c r="M44" s="157">
        <v>383</v>
      </c>
      <c r="N44" s="157">
        <v>218</v>
      </c>
      <c r="O44" s="157">
        <v>122</v>
      </c>
      <c r="P44" s="158">
        <v>3148</v>
      </c>
      <c r="Q44" s="159">
        <v>16</v>
      </c>
    </row>
    <row r="45" spans="1:17" ht="35.1" customHeight="1" x14ac:dyDescent="0.25">
      <c r="A45" s="149" t="s">
        <v>231</v>
      </c>
      <c r="B45" s="150">
        <v>44</v>
      </c>
      <c r="C45" s="149" t="s">
        <v>72</v>
      </c>
      <c r="D45" s="151">
        <v>0.72247448000000003</v>
      </c>
      <c r="E45" s="152">
        <v>0.40492235999999998</v>
      </c>
      <c r="F45" s="152">
        <v>0.31755211</v>
      </c>
      <c r="G45" s="152">
        <v>0.13635000999999999</v>
      </c>
      <c r="H45" s="152">
        <v>8.9871999999999994E-2</v>
      </c>
      <c r="I45" s="153">
        <v>5.1303509999999997E-2</v>
      </c>
      <c r="J45" s="154">
        <v>0.14117551</v>
      </c>
      <c r="K45" s="156">
        <v>1284</v>
      </c>
      <c r="L45" s="157">
        <v>999</v>
      </c>
      <c r="M45" s="157">
        <v>429</v>
      </c>
      <c r="N45" s="157">
        <v>280</v>
      </c>
      <c r="O45" s="157">
        <v>160</v>
      </c>
      <c r="P45" s="158">
        <v>3152</v>
      </c>
      <c r="Q45" s="159">
        <v>23</v>
      </c>
    </row>
    <row r="46" spans="1:17" ht="53.1" customHeight="1" x14ac:dyDescent="0.25">
      <c r="A46" s="149" t="s">
        <v>231</v>
      </c>
      <c r="B46" s="150">
        <v>45</v>
      </c>
      <c r="C46" s="149" t="s">
        <v>73</v>
      </c>
      <c r="D46" s="151">
        <v>0.81027934999999995</v>
      </c>
      <c r="E46" s="152">
        <v>0.48892475000000002</v>
      </c>
      <c r="F46" s="152">
        <v>0.32135459999999999</v>
      </c>
      <c r="G46" s="152">
        <v>0.13485368</v>
      </c>
      <c r="H46" s="152">
        <v>2.8765039999999999E-2</v>
      </c>
      <c r="I46" s="153">
        <v>2.6101929999999999E-2</v>
      </c>
      <c r="J46" s="154">
        <v>5.4866970000000001E-2</v>
      </c>
      <c r="K46" s="156">
        <v>1381</v>
      </c>
      <c r="L46" s="157">
        <v>904</v>
      </c>
      <c r="M46" s="157">
        <v>373</v>
      </c>
      <c r="N46" s="157">
        <v>80</v>
      </c>
      <c r="O46" s="157">
        <v>71</v>
      </c>
      <c r="P46" s="158">
        <v>2809</v>
      </c>
      <c r="Q46" s="159">
        <v>358</v>
      </c>
    </row>
    <row r="47" spans="1:17" ht="53.1" customHeight="1" x14ac:dyDescent="0.25">
      <c r="A47" s="149" t="s">
        <v>231</v>
      </c>
      <c r="B47" s="150">
        <v>46</v>
      </c>
      <c r="C47" s="149" t="s">
        <v>74</v>
      </c>
      <c r="D47" s="151">
        <v>0.73104999000000004</v>
      </c>
      <c r="E47" s="152">
        <v>0.38853590999999998</v>
      </c>
      <c r="F47" s="152">
        <v>0.34251408999999999</v>
      </c>
      <c r="G47" s="152">
        <v>0.14489300999999999</v>
      </c>
      <c r="H47" s="152">
        <v>7.7791289999999999E-2</v>
      </c>
      <c r="I47" s="153">
        <v>4.6265710000000002E-2</v>
      </c>
      <c r="J47" s="154">
        <v>0.124057</v>
      </c>
      <c r="K47" s="156">
        <v>1232</v>
      </c>
      <c r="L47" s="157">
        <v>1081</v>
      </c>
      <c r="M47" s="157">
        <v>451</v>
      </c>
      <c r="N47" s="157">
        <v>245</v>
      </c>
      <c r="O47" s="157">
        <v>145</v>
      </c>
      <c r="P47" s="158">
        <v>3154</v>
      </c>
      <c r="Q47" s="159">
        <v>15</v>
      </c>
    </row>
    <row r="48" spans="1:17" ht="35.1" customHeight="1" x14ac:dyDescent="0.25">
      <c r="A48" s="149" t="s">
        <v>231</v>
      </c>
      <c r="B48" s="150">
        <v>47</v>
      </c>
      <c r="C48" s="149" t="s">
        <v>75</v>
      </c>
      <c r="D48" s="151">
        <v>0.78790452</v>
      </c>
      <c r="E48" s="152">
        <v>0.44549374000000003</v>
      </c>
      <c r="F48" s="152">
        <v>0.34241078000000003</v>
      </c>
      <c r="G48" s="152">
        <v>0.1224671</v>
      </c>
      <c r="H48" s="152">
        <v>5.0506679999999998E-2</v>
      </c>
      <c r="I48" s="153">
        <v>3.9121700000000002E-2</v>
      </c>
      <c r="J48" s="154">
        <v>8.9628379999999994E-2</v>
      </c>
      <c r="K48" s="156">
        <v>1390</v>
      </c>
      <c r="L48" s="157">
        <v>1063</v>
      </c>
      <c r="M48" s="157">
        <v>373</v>
      </c>
      <c r="N48" s="157">
        <v>152</v>
      </c>
      <c r="O48" s="157">
        <v>120</v>
      </c>
      <c r="P48" s="158">
        <v>3098</v>
      </c>
      <c r="Q48" s="159">
        <v>74</v>
      </c>
    </row>
    <row r="49" spans="1:17" ht="35.1" customHeight="1" x14ac:dyDescent="0.25">
      <c r="A49" s="149" t="s">
        <v>231</v>
      </c>
      <c r="B49" s="150">
        <v>48</v>
      </c>
      <c r="C49" s="149" t="s">
        <v>76</v>
      </c>
      <c r="D49" s="151">
        <v>0.86126963999999995</v>
      </c>
      <c r="E49" s="152">
        <v>0.54706898999999998</v>
      </c>
      <c r="F49" s="152">
        <v>0.31420065000000003</v>
      </c>
      <c r="G49" s="152">
        <v>7.4933479999999997E-2</v>
      </c>
      <c r="H49" s="152">
        <v>4.096843E-2</v>
      </c>
      <c r="I49" s="153">
        <v>2.2828459999999998E-2</v>
      </c>
      <c r="J49" s="154">
        <v>6.379688E-2</v>
      </c>
      <c r="K49" s="156">
        <v>1734</v>
      </c>
      <c r="L49" s="157">
        <v>991</v>
      </c>
      <c r="M49" s="157">
        <v>236</v>
      </c>
      <c r="N49" s="157">
        <v>129</v>
      </c>
      <c r="O49" s="157">
        <v>71</v>
      </c>
      <c r="P49" s="158">
        <v>3161</v>
      </c>
      <c r="Q49" s="159" t="s">
        <v>233</v>
      </c>
    </row>
    <row r="50" spans="1:17" ht="35.1" customHeight="1" x14ac:dyDescent="0.25">
      <c r="A50" s="149" t="s">
        <v>231</v>
      </c>
      <c r="B50" s="150">
        <v>49</v>
      </c>
      <c r="C50" s="149" t="s">
        <v>77</v>
      </c>
      <c r="D50" s="151">
        <v>0.88582077999999997</v>
      </c>
      <c r="E50" s="152">
        <v>0.61477358000000004</v>
      </c>
      <c r="F50" s="152">
        <v>0.27104719999999999</v>
      </c>
      <c r="G50" s="152">
        <v>6.540667E-2</v>
      </c>
      <c r="H50" s="152">
        <v>2.7414150000000002E-2</v>
      </c>
      <c r="I50" s="153">
        <v>2.13584E-2</v>
      </c>
      <c r="J50" s="154">
        <v>4.8772549999999998E-2</v>
      </c>
      <c r="K50" s="156">
        <v>1947</v>
      </c>
      <c r="L50" s="157">
        <v>857</v>
      </c>
      <c r="M50" s="157">
        <v>203</v>
      </c>
      <c r="N50" s="157">
        <v>87</v>
      </c>
      <c r="O50" s="157">
        <v>66</v>
      </c>
      <c r="P50" s="158">
        <v>3160</v>
      </c>
      <c r="Q50" s="159" t="s">
        <v>233</v>
      </c>
    </row>
    <row r="51" spans="1:17" ht="53.1" customHeight="1" x14ac:dyDescent="0.25">
      <c r="A51" s="149" t="s">
        <v>231</v>
      </c>
      <c r="B51" s="150">
        <v>50</v>
      </c>
      <c r="C51" s="149" t="s">
        <v>78</v>
      </c>
      <c r="D51" s="151">
        <v>0.91913018000000002</v>
      </c>
      <c r="E51" s="152">
        <v>0.54262672000000001</v>
      </c>
      <c r="F51" s="152">
        <v>0.37650346000000001</v>
      </c>
      <c r="G51" s="152">
        <v>4.1753409999999998E-2</v>
      </c>
      <c r="H51" s="152">
        <v>2.4167419999999998E-2</v>
      </c>
      <c r="I51" s="153">
        <v>1.4948990000000001E-2</v>
      </c>
      <c r="J51" s="154">
        <v>3.9116409999999997E-2</v>
      </c>
      <c r="K51" s="156">
        <v>1721</v>
      </c>
      <c r="L51" s="157">
        <v>1181</v>
      </c>
      <c r="M51" s="157">
        <v>131</v>
      </c>
      <c r="N51" s="157">
        <v>76</v>
      </c>
      <c r="O51" s="157">
        <v>49</v>
      </c>
      <c r="P51" s="158">
        <v>3158</v>
      </c>
      <c r="Q51" s="159" t="s">
        <v>233</v>
      </c>
    </row>
    <row r="52" spans="1:17" ht="35.1" customHeight="1" x14ac:dyDescent="0.25">
      <c r="A52" s="149" t="s">
        <v>231</v>
      </c>
      <c r="B52" s="150">
        <v>51</v>
      </c>
      <c r="C52" s="149" t="s">
        <v>79</v>
      </c>
      <c r="D52" s="151">
        <v>0.80832187</v>
      </c>
      <c r="E52" s="152">
        <v>0.53361672999999998</v>
      </c>
      <c r="F52" s="152">
        <v>0.27470515000000001</v>
      </c>
      <c r="G52" s="152">
        <v>0.10191383</v>
      </c>
      <c r="H52" s="152">
        <v>4.8312920000000002E-2</v>
      </c>
      <c r="I52" s="153">
        <v>4.1451370000000001E-2</v>
      </c>
      <c r="J52" s="154">
        <v>8.9764300000000005E-2</v>
      </c>
      <c r="K52" s="156">
        <v>1694</v>
      </c>
      <c r="L52" s="157">
        <v>867</v>
      </c>
      <c r="M52" s="157">
        <v>318</v>
      </c>
      <c r="N52" s="157">
        <v>151</v>
      </c>
      <c r="O52" s="157">
        <v>130</v>
      </c>
      <c r="P52" s="158">
        <v>3160</v>
      </c>
      <c r="Q52" s="159" t="s">
        <v>233</v>
      </c>
    </row>
    <row r="53" spans="1:17" ht="53.1" customHeight="1" x14ac:dyDescent="0.25">
      <c r="A53" s="149" t="s">
        <v>240</v>
      </c>
      <c r="B53" s="150">
        <v>52</v>
      </c>
      <c r="C53" s="149" t="s">
        <v>80</v>
      </c>
      <c r="D53" s="151">
        <v>0.82856474999999996</v>
      </c>
      <c r="E53" s="152">
        <v>0.58286607999999995</v>
      </c>
      <c r="F53" s="152">
        <v>0.24569867000000001</v>
      </c>
      <c r="G53" s="152">
        <v>0.11437195</v>
      </c>
      <c r="H53" s="152">
        <v>3.3773699999999997E-2</v>
      </c>
      <c r="I53" s="153">
        <v>2.3289600000000001E-2</v>
      </c>
      <c r="J53" s="154">
        <v>5.7063299999999997E-2</v>
      </c>
      <c r="K53" s="156">
        <v>1846</v>
      </c>
      <c r="L53" s="157">
        <v>777</v>
      </c>
      <c r="M53" s="157">
        <v>356</v>
      </c>
      <c r="N53" s="157">
        <v>107</v>
      </c>
      <c r="O53" s="157">
        <v>72</v>
      </c>
      <c r="P53" s="158">
        <v>3158</v>
      </c>
      <c r="Q53" s="159" t="s">
        <v>233</v>
      </c>
    </row>
    <row r="54" spans="1:17" ht="53.1" customHeight="1" x14ac:dyDescent="0.25">
      <c r="A54" s="149" t="s">
        <v>231</v>
      </c>
      <c r="B54" s="150">
        <v>53</v>
      </c>
      <c r="C54" s="149" t="s">
        <v>81</v>
      </c>
      <c r="D54" s="151">
        <v>0.54331308</v>
      </c>
      <c r="E54" s="152">
        <v>0.21198073000000001</v>
      </c>
      <c r="F54" s="152">
        <v>0.33133234</v>
      </c>
      <c r="G54" s="152">
        <v>0.2111749</v>
      </c>
      <c r="H54" s="152">
        <v>0.13780767999999999</v>
      </c>
      <c r="I54" s="153">
        <v>0.10770435</v>
      </c>
      <c r="J54" s="154">
        <v>0.24551202999999999</v>
      </c>
      <c r="K54" s="156">
        <v>674</v>
      </c>
      <c r="L54" s="157">
        <v>1033</v>
      </c>
      <c r="M54" s="157">
        <v>648</v>
      </c>
      <c r="N54" s="157">
        <v>411</v>
      </c>
      <c r="O54" s="157">
        <v>321</v>
      </c>
      <c r="P54" s="158">
        <v>3087</v>
      </c>
      <c r="Q54" s="159">
        <v>68</v>
      </c>
    </row>
    <row r="55" spans="1:17" ht="53.1" customHeight="1" x14ac:dyDescent="0.25">
      <c r="A55" s="149" t="s">
        <v>231</v>
      </c>
      <c r="B55" s="150">
        <v>54</v>
      </c>
      <c r="C55" s="149" t="s">
        <v>82</v>
      </c>
      <c r="D55" s="151">
        <v>0.69476833000000005</v>
      </c>
      <c r="E55" s="152">
        <v>0.31151975999999998</v>
      </c>
      <c r="F55" s="152">
        <v>0.38324856000000002</v>
      </c>
      <c r="G55" s="152">
        <v>0.17549434</v>
      </c>
      <c r="H55" s="152">
        <v>6.2719899999999995E-2</v>
      </c>
      <c r="I55" s="153">
        <v>6.7017430000000003E-2</v>
      </c>
      <c r="J55" s="154">
        <v>0.12973733000000001</v>
      </c>
      <c r="K55" s="156">
        <v>926</v>
      </c>
      <c r="L55" s="157">
        <v>1119</v>
      </c>
      <c r="M55" s="157">
        <v>503</v>
      </c>
      <c r="N55" s="157">
        <v>174</v>
      </c>
      <c r="O55" s="157">
        <v>188</v>
      </c>
      <c r="P55" s="158">
        <v>2910</v>
      </c>
      <c r="Q55" s="159">
        <v>239</v>
      </c>
    </row>
    <row r="56" spans="1:17" ht="35.1" customHeight="1" x14ac:dyDescent="0.25">
      <c r="A56" s="149" t="s">
        <v>231</v>
      </c>
      <c r="B56" s="150">
        <v>55</v>
      </c>
      <c r="C56" s="149" t="s">
        <v>83</v>
      </c>
      <c r="D56" s="151">
        <v>0.77165103000000002</v>
      </c>
      <c r="E56" s="152">
        <v>0.34143434</v>
      </c>
      <c r="F56" s="152">
        <v>0.43021669000000001</v>
      </c>
      <c r="G56" s="152">
        <v>0.13914860000000001</v>
      </c>
      <c r="H56" s="152">
        <v>5.0955489999999999E-2</v>
      </c>
      <c r="I56" s="153">
        <v>3.824487E-2</v>
      </c>
      <c r="J56" s="154">
        <v>8.9200370000000001E-2</v>
      </c>
      <c r="K56" s="156">
        <v>996</v>
      </c>
      <c r="L56" s="157">
        <v>1233</v>
      </c>
      <c r="M56" s="157">
        <v>395</v>
      </c>
      <c r="N56" s="157">
        <v>142</v>
      </c>
      <c r="O56" s="157">
        <v>106</v>
      </c>
      <c r="P56" s="158">
        <v>2872</v>
      </c>
      <c r="Q56" s="159">
        <v>280</v>
      </c>
    </row>
    <row r="57" spans="1:17" ht="35.1" customHeight="1" x14ac:dyDescent="0.25">
      <c r="A57" s="149" t="s">
        <v>231</v>
      </c>
      <c r="B57" s="150">
        <v>56</v>
      </c>
      <c r="C57" s="149" t="s">
        <v>244</v>
      </c>
      <c r="D57" s="151">
        <v>0.72123782000000003</v>
      </c>
      <c r="E57" s="152">
        <v>0.26129928000000002</v>
      </c>
      <c r="F57" s="152">
        <v>0.45993855</v>
      </c>
      <c r="G57" s="152">
        <v>0.14371679000000001</v>
      </c>
      <c r="H57" s="152">
        <v>7.7825130000000006E-2</v>
      </c>
      <c r="I57" s="153">
        <v>5.7220260000000002E-2</v>
      </c>
      <c r="J57" s="154">
        <v>0.13504538999999999</v>
      </c>
      <c r="K57" s="156">
        <v>831</v>
      </c>
      <c r="L57" s="157">
        <v>1436</v>
      </c>
      <c r="M57" s="157">
        <v>436</v>
      </c>
      <c r="N57" s="157">
        <v>235</v>
      </c>
      <c r="O57" s="157">
        <v>170</v>
      </c>
      <c r="P57" s="158">
        <v>3108</v>
      </c>
      <c r="Q57" s="159">
        <v>42</v>
      </c>
    </row>
    <row r="58" spans="1:17" ht="53.1" customHeight="1" x14ac:dyDescent="0.25">
      <c r="A58" s="149" t="s">
        <v>231</v>
      </c>
      <c r="B58" s="150">
        <v>57</v>
      </c>
      <c r="C58" s="149" t="s">
        <v>85</v>
      </c>
      <c r="D58" s="151">
        <v>0.73531199999999997</v>
      </c>
      <c r="E58" s="152">
        <v>0.28087039000000003</v>
      </c>
      <c r="F58" s="152">
        <v>0.45444161</v>
      </c>
      <c r="G58" s="152">
        <v>0.16422550999999999</v>
      </c>
      <c r="H58" s="152">
        <v>5.137808E-2</v>
      </c>
      <c r="I58" s="153">
        <v>4.9084410000000002E-2</v>
      </c>
      <c r="J58" s="154">
        <v>0.10046249</v>
      </c>
      <c r="K58" s="156">
        <v>819</v>
      </c>
      <c r="L58" s="157">
        <v>1299</v>
      </c>
      <c r="M58" s="157">
        <v>461</v>
      </c>
      <c r="N58" s="157">
        <v>144</v>
      </c>
      <c r="O58" s="157">
        <v>134</v>
      </c>
      <c r="P58" s="158">
        <v>2857</v>
      </c>
      <c r="Q58" s="159">
        <v>295</v>
      </c>
    </row>
    <row r="59" spans="1:17" ht="71.099999999999994" customHeight="1" x14ac:dyDescent="0.25">
      <c r="A59" s="149" t="s">
        <v>231</v>
      </c>
      <c r="B59" s="150">
        <v>58</v>
      </c>
      <c r="C59" s="149" t="s">
        <v>141</v>
      </c>
      <c r="D59" s="151">
        <v>0.68035146999999996</v>
      </c>
      <c r="E59" s="152">
        <v>0.26417380000000001</v>
      </c>
      <c r="F59" s="152">
        <v>0.41617767</v>
      </c>
      <c r="G59" s="152">
        <v>0.15276993</v>
      </c>
      <c r="H59" s="152">
        <v>9.4814869999999996E-2</v>
      </c>
      <c r="I59" s="153">
        <v>7.2063730000000006E-2</v>
      </c>
      <c r="J59" s="154">
        <v>0.16687859999999999</v>
      </c>
      <c r="K59" s="156">
        <v>817</v>
      </c>
      <c r="L59" s="157">
        <v>1269</v>
      </c>
      <c r="M59" s="157">
        <v>456</v>
      </c>
      <c r="N59" s="157">
        <v>280</v>
      </c>
      <c r="O59" s="157">
        <v>206</v>
      </c>
      <c r="P59" s="158">
        <v>3028</v>
      </c>
      <c r="Q59" s="159">
        <v>122</v>
      </c>
    </row>
    <row r="60" spans="1:17" ht="53.1" customHeight="1" x14ac:dyDescent="0.25">
      <c r="A60" s="149" t="s">
        <v>231</v>
      </c>
      <c r="B60" s="150">
        <v>59</v>
      </c>
      <c r="C60" s="149" t="s">
        <v>86</v>
      </c>
      <c r="D60" s="151">
        <v>0.70702474999999998</v>
      </c>
      <c r="E60" s="152">
        <v>0.28255216999999999</v>
      </c>
      <c r="F60" s="152">
        <v>0.42447257999999999</v>
      </c>
      <c r="G60" s="152">
        <v>0.14923823</v>
      </c>
      <c r="H60" s="152">
        <v>8.2955050000000002E-2</v>
      </c>
      <c r="I60" s="153">
        <v>6.0781969999999998E-2</v>
      </c>
      <c r="J60" s="154">
        <v>0.14373701999999999</v>
      </c>
      <c r="K60" s="156">
        <v>876</v>
      </c>
      <c r="L60" s="157">
        <v>1297</v>
      </c>
      <c r="M60" s="157">
        <v>441</v>
      </c>
      <c r="N60" s="157">
        <v>246</v>
      </c>
      <c r="O60" s="157">
        <v>177</v>
      </c>
      <c r="P60" s="158">
        <v>3037</v>
      </c>
      <c r="Q60" s="159">
        <v>106</v>
      </c>
    </row>
    <row r="61" spans="1:17" ht="53.1" customHeight="1" x14ac:dyDescent="0.25">
      <c r="A61" s="149" t="s">
        <v>240</v>
      </c>
      <c r="B61" s="150">
        <v>60</v>
      </c>
      <c r="C61" s="149" t="s">
        <v>87</v>
      </c>
      <c r="D61" s="151">
        <v>0.73463502000000003</v>
      </c>
      <c r="E61" s="152">
        <v>0.4136976</v>
      </c>
      <c r="F61" s="152">
        <v>0.32093741999999997</v>
      </c>
      <c r="G61" s="152">
        <v>0.15450367000000001</v>
      </c>
      <c r="H61" s="152">
        <v>6.0521859999999997E-2</v>
      </c>
      <c r="I61" s="153">
        <v>5.0339450000000001E-2</v>
      </c>
      <c r="J61" s="154">
        <v>0.11086131</v>
      </c>
      <c r="K61" s="156">
        <v>1265</v>
      </c>
      <c r="L61" s="157">
        <v>972</v>
      </c>
      <c r="M61" s="157">
        <v>463</v>
      </c>
      <c r="N61" s="157">
        <v>179</v>
      </c>
      <c r="O61" s="157">
        <v>149</v>
      </c>
      <c r="P61" s="158">
        <v>3028</v>
      </c>
      <c r="Q61" s="159">
        <v>118</v>
      </c>
    </row>
    <row r="62" spans="1:17" ht="35.1" customHeight="1" x14ac:dyDescent="0.25">
      <c r="A62" s="149" t="s">
        <v>231</v>
      </c>
      <c r="B62" s="150">
        <v>61</v>
      </c>
      <c r="C62" s="149" t="s">
        <v>88</v>
      </c>
      <c r="D62" s="151">
        <v>0.66709452999999996</v>
      </c>
      <c r="E62" s="152">
        <v>0.30930449999999998</v>
      </c>
      <c r="F62" s="152">
        <v>0.35779002999999998</v>
      </c>
      <c r="G62" s="152">
        <v>0.18239823999999999</v>
      </c>
      <c r="H62" s="152">
        <v>8.7608060000000001E-2</v>
      </c>
      <c r="I62" s="153">
        <v>6.2899170000000004E-2</v>
      </c>
      <c r="J62" s="154">
        <v>0.15050722999999999</v>
      </c>
      <c r="K62" s="156">
        <v>985</v>
      </c>
      <c r="L62" s="157">
        <v>1118</v>
      </c>
      <c r="M62" s="157">
        <v>559</v>
      </c>
      <c r="N62" s="157">
        <v>265</v>
      </c>
      <c r="O62" s="157">
        <v>187</v>
      </c>
      <c r="P62" s="158">
        <v>3114</v>
      </c>
      <c r="Q62" s="159">
        <v>27</v>
      </c>
    </row>
    <row r="63" spans="1:17" ht="35.1" customHeight="1" x14ac:dyDescent="0.25">
      <c r="A63" s="149" t="s">
        <v>231</v>
      </c>
      <c r="B63" s="150">
        <v>62</v>
      </c>
      <c r="C63" s="149" t="s">
        <v>171</v>
      </c>
      <c r="D63" s="151">
        <v>0.73799950999999997</v>
      </c>
      <c r="E63" s="152">
        <v>0.33864292000000001</v>
      </c>
      <c r="F63" s="152">
        <v>0.39935660000000001</v>
      </c>
      <c r="G63" s="152">
        <v>0.15180579</v>
      </c>
      <c r="H63" s="152">
        <v>6.0108389999999998E-2</v>
      </c>
      <c r="I63" s="153">
        <v>5.0086310000000002E-2</v>
      </c>
      <c r="J63" s="154">
        <v>0.11019469</v>
      </c>
      <c r="K63" s="156">
        <v>1010</v>
      </c>
      <c r="L63" s="157">
        <v>1172</v>
      </c>
      <c r="M63" s="157">
        <v>434</v>
      </c>
      <c r="N63" s="157">
        <v>173</v>
      </c>
      <c r="O63" s="157">
        <v>141</v>
      </c>
      <c r="P63" s="158">
        <v>2930</v>
      </c>
      <c r="Q63" s="159">
        <v>215</v>
      </c>
    </row>
    <row r="64" spans="1:17" ht="53.1" customHeight="1" x14ac:dyDescent="0.25">
      <c r="A64" s="149" t="s">
        <v>245</v>
      </c>
      <c r="B64" s="150">
        <v>63</v>
      </c>
      <c r="C64" s="149" t="s">
        <v>246</v>
      </c>
      <c r="D64" s="151">
        <v>0.64448417999999996</v>
      </c>
      <c r="E64" s="152">
        <v>0.22535894000000001</v>
      </c>
      <c r="F64" s="152">
        <v>0.41912523000000002</v>
      </c>
      <c r="G64" s="152">
        <v>0.17502102</v>
      </c>
      <c r="H64" s="152">
        <v>0.13091765</v>
      </c>
      <c r="I64" s="153">
        <v>4.957715E-2</v>
      </c>
      <c r="J64" s="154">
        <v>0.18049480000000001</v>
      </c>
      <c r="K64" s="156">
        <v>718</v>
      </c>
      <c r="L64" s="157">
        <v>1323</v>
      </c>
      <c r="M64" s="157">
        <v>544</v>
      </c>
      <c r="N64" s="157">
        <v>404</v>
      </c>
      <c r="O64" s="157">
        <v>150</v>
      </c>
      <c r="P64" s="158">
        <v>3139</v>
      </c>
      <c r="Q64" s="159" t="s">
        <v>233</v>
      </c>
    </row>
    <row r="65" spans="1:17" ht="71.099999999999994" customHeight="1" x14ac:dyDescent="0.25">
      <c r="A65" s="149" t="s">
        <v>245</v>
      </c>
      <c r="B65" s="150">
        <v>64</v>
      </c>
      <c r="C65" s="149" t="s">
        <v>247</v>
      </c>
      <c r="D65" s="151">
        <v>0.62247174999999999</v>
      </c>
      <c r="E65" s="152">
        <v>0.2067195</v>
      </c>
      <c r="F65" s="152">
        <v>0.41575224999999999</v>
      </c>
      <c r="G65" s="152">
        <v>0.17978973000000001</v>
      </c>
      <c r="H65" s="152">
        <v>0.13649676999999999</v>
      </c>
      <c r="I65" s="153">
        <v>6.1241740000000003E-2</v>
      </c>
      <c r="J65" s="154">
        <v>0.19773852</v>
      </c>
      <c r="K65" s="156">
        <v>664</v>
      </c>
      <c r="L65" s="157">
        <v>1315</v>
      </c>
      <c r="M65" s="157">
        <v>561</v>
      </c>
      <c r="N65" s="157">
        <v>418</v>
      </c>
      <c r="O65" s="157">
        <v>182</v>
      </c>
      <c r="P65" s="158">
        <v>3140</v>
      </c>
      <c r="Q65" s="159" t="s">
        <v>233</v>
      </c>
    </row>
    <row r="66" spans="1:17" ht="53.1" customHeight="1" x14ac:dyDescent="0.25">
      <c r="A66" s="149" t="s">
        <v>245</v>
      </c>
      <c r="B66" s="150">
        <v>65</v>
      </c>
      <c r="C66" s="149" t="s">
        <v>248</v>
      </c>
      <c r="D66" s="151">
        <v>0.59747565999999996</v>
      </c>
      <c r="E66" s="152">
        <v>0.21199956</v>
      </c>
      <c r="F66" s="152">
        <v>0.38547608999999999</v>
      </c>
      <c r="G66" s="152">
        <v>0.18599515</v>
      </c>
      <c r="H66" s="152">
        <v>0.13756571000000001</v>
      </c>
      <c r="I66" s="153">
        <v>7.8963480000000003E-2</v>
      </c>
      <c r="J66" s="154">
        <v>0.21652919000000001</v>
      </c>
      <c r="K66" s="156">
        <v>681</v>
      </c>
      <c r="L66" s="157">
        <v>1218</v>
      </c>
      <c r="M66" s="157">
        <v>578</v>
      </c>
      <c r="N66" s="157">
        <v>425</v>
      </c>
      <c r="O66" s="157">
        <v>239</v>
      </c>
      <c r="P66" s="158">
        <v>3141</v>
      </c>
      <c r="Q66" s="159" t="s">
        <v>233</v>
      </c>
    </row>
    <row r="67" spans="1:17" ht="53.1" customHeight="1" x14ac:dyDescent="0.25">
      <c r="A67" s="149" t="s">
        <v>245</v>
      </c>
      <c r="B67" s="150">
        <v>66</v>
      </c>
      <c r="C67" s="149" t="s">
        <v>91</v>
      </c>
      <c r="D67" s="151">
        <v>0.56217771999999999</v>
      </c>
      <c r="E67" s="152">
        <v>0.19330775</v>
      </c>
      <c r="F67" s="152">
        <v>0.36886996999999999</v>
      </c>
      <c r="G67" s="152">
        <v>0.25117530999999998</v>
      </c>
      <c r="H67" s="152">
        <v>0.11834291</v>
      </c>
      <c r="I67" s="153">
        <v>6.830406E-2</v>
      </c>
      <c r="J67" s="154">
        <v>0.18664697</v>
      </c>
      <c r="K67" s="156">
        <v>620</v>
      </c>
      <c r="L67" s="157">
        <v>1168</v>
      </c>
      <c r="M67" s="157">
        <v>775</v>
      </c>
      <c r="N67" s="157">
        <v>359</v>
      </c>
      <c r="O67" s="157">
        <v>207</v>
      </c>
      <c r="P67" s="158">
        <v>3129</v>
      </c>
      <c r="Q67" s="159" t="s">
        <v>233</v>
      </c>
    </row>
    <row r="68" spans="1:17" ht="53.1" customHeight="1" x14ac:dyDescent="0.25">
      <c r="A68" s="149" t="s">
        <v>245</v>
      </c>
      <c r="B68" s="150">
        <v>67</v>
      </c>
      <c r="C68" s="149" t="s">
        <v>92</v>
      </c>
      <c r="D68" s="151">
        <v>0.38199657999999997</v>
      </c>
      <c r="E68" s="152">
        <v>0.14869852</v>
      </c>
      <c r="F68" s="152">
        <v>0.23329807</v>
      </c>
      <c r="G68" s="152">
        <v>0.26917359000000002</v>
      </c>
      <c r="H68" s="152">
        <v>0.20491783999999999</v>
      </c>
      <c r="I68" s="153">
        <v>0.14391198999999999</v>
      </c>
      <c r="J68" s="154">
        <v>0.34882983000000001</v>
      </c>
      <c r="K68" s="156">
        <v>471</v>
      </c>
      <c r="L68" s="157">
        <v>731</v>
      </c>
      <c r="M68" s="157">
        <v>851</v>
      </c>
      <c r="N68" s="157">
        <v>639</v>
      </c>
      <c r="O68" s="157">
        <v>442</v>
      </c>
      <c r="P68" s="158">
        <v>3134</v>
      </c>
      <c r="Q68" s="159" t="s">
        <v>233</v>
      </c>
    </row>
    <row r="69" spans="1:17" ht="53.1" customHeight="1" x14ac:dyDescent="0.25">
      <c r="A69" s="149" t="s">
        <v>245</v>
      </c>
      <c r="B69" s="150">
        <v>68</v>
      </c>
      <c r="C69" s="149" t="s">
        <v>93</v>
      </c>
      <c r="D69" s="151">
        <v>0.66158360000000005</v>
      </c>
      <c r="E69" s="152">
        <v>0.23093279999999999</v>
      </c>
      <c r="F69" s="152">
        <v>0.4306508</v>
      </c>
      <c r="G69" s="152">
        <v>0.21123987999999999</v>
      </c>
      <c r="H69" s="152">
        <v>9.0185360000000006E-2</v>
      </c>
      <c r="I69" s="153">
        <v>3.6991160000000002E-2</v>
      </c>
      <c r="J69" s="154">
        <v>0.12717650999999999</v>
      </c>
      <c r="K69" s="156">
        <v>730</v>
      </c>
      <c r="L69" s="157">
        <v>1354</v>
      </c>
      <c r="M69" s="157">
        <v>662</v>
      </c>
      <c r="N69" s="157">
        <v>279</v>
      </c>
      <c r="O69" s="157">
        <v>112</v>
      </c>
      <c r="P69" s="158">
        <v>3137</v>
      </c>
      <c r="Q69" s="159" t="s">
        <v>233</v>
      </c>
    </row>
    <row r="70" spans="1:17" ht="53.1" customHeight="1" x14ac:dyDescent="0.25">
      <c r="A70" s="149" t="s">
        <v>245</v>
      </c>
      <c r="B70" s="150">
        <v>69</v>
      </c>
      <c r="C70" s="149" t="s">
        <v>249</v>
      </c>
      <c r="D70" s="151">
        <v>0.78236844000000005</v>
      </c>
      <c r="E70" s="152">
        <v>0.33197824999999997</v>
      </c>
      <c r="F70" s="152">
        <v>0.45039019000000002</v>
      </c>
      <c r="G70" s="152">
        <v>0.13375593999999999</v>
      </c>
      <c r="H70" s="152">
        <v>5.6052780000000003E-2</v>
      </c>
      <c r="I70" s="153">
        <v>2.7822840000000001E-2</v>
      </c>
      <c r="J70" s="154">
        <v>8.3875619999999998E-2</v>
      </c>
      <c r="K70" s="156">
        <v>1056</v>
      </c>
      <c r="L70" s="157">
        <v>1416</v>
      </c>
      <c r="M70" s="157">
        <v>412</v>
      </c>
      <c r="N70" s="157">
        <v>173</v>
      </c>
      <c r="O70" s="157">
        <v>86</v>
      </c>
      <c r="P70" s="158">
        <v>3143</v>
      </c>
      <c r="Q70" s="159" t="s">
        <v>233</v>
      </c>
    </row>
    <row r="71" spans="1:17" ht="53.1" customHeight="1" x14ac:dyDescent="0.25">
      <c r="A71" s="149" t="s">
        <v>245</v>
      </c>
      <c r="B71" s="150">
        <v>70</v>
      </c>
      <c r="C71" s="149" t="s">
        <v>95</v>
      </c>
      <c r="D71" s="151">
        <v>0.63760318999999999</v>
      </c>
      <c r="E71" s="152">
        <v>0.26511792000000001</v>
      </c>
      <c r="F71" s="152">
        <v>0.37248526999999998</v>
      </c>
      <c r="G71" s="152">
        <v>0.12861378000000001</v>
      </c>
      <c r="H71" s="152">
        <v>0.13489080000000001</v>
      </c>
      <c r="I71" s="153">
        <v>9.8892229999999998E-2</v>
      </c>
      <c r="J71" s="154">
        <v>0.23378303</v>
      </c>
      <c r="K71" s="156">
        <v>840</v>
      </c>
      <c r="L71" s="157">
        <v>1167</v>
      </c>
      <c r="M71" s="157">
        <v>402</v>
      </c>
      <c r="N71" s="157">
        <v>421</v>
      </c>
      <c r="O71" s="157">
        <v>312</v>
      </c>
      <c r="P71" s="158">
        <v>3142</v>
      </c>
      <c r="Q71" s="159" t="s">
        <v>233</v>
      </c>
    </row>
    <row r="72" spans="1:17" ht="53.1" customHeight="1" x14ac:dyDescent="0.25">
      <c r="A72" s="149" t="s">
        <v>245</v>
      </c>
      <c r="B72" s="150">
        <v>71</v>
      </c>
      <c r="C72" s="149" t="s">
        <v>250</v>
      </c>
      <c r="D72" s="151">
        <v>0.76206868000000005</v>
      </c>
      <c r="E72" s="152">
        <v>0.29065718000000001</v>
      </c>
      <c r="F72" s="152">
        <v>0.47141149999999998</v>
      </c>
      <c r="G72" s="152">
        <v>0.14049691</v>
      </c>
      <c r="H72" s="152">
        <v>6.6059820000000005E-2</v>
      </c>
      <c r="I72" s="153">
        <v>3.1374590000000001E-2</v>
      </c>
      <c r="J72" s="154">
        <v>9.7434419999999994E-2</v>
      </c>
      <c r="K72" s="156">
        <v>926</v>
      </c>
      <c r="L72" s="157">
        <v>1478</v>
      </c>
      <c r="M72" s="157">
        <v>429</v>
      </c>
      <c r="N72" s="157">
        <v>202</v>
      </c>
      <c r="O72" s="157">
        <v>95</v>
      </c>
      <c r="P72" s="158">
        <v>3130</v>
      </c>
      <c r="Q72" s="159" t="s">
        <v>233</v>
      </c>
    </row>
    <row r="73" spans="1:17" ht="12" customHeight="1" x14ac:dyDescent="0.2">
      <c r="D73" s="161"/>
      <c r="E73" s="161"/>
      <c r="F73" s="161"/>
      <c r="G73" s="161"/>
      <c r="H73" s="161"/>
      <c r="I73" s="161"/>
      <c r="J73" s="161"/>
      <c r="K73" s="160"/>
      <c r="L73" s="160"/>
      <c r="M73" s="160"/>
      <c r="N73" s="160"/>
      <c r="O73" s="160"/>
      <c r="P73" s="160"/>
      <c r="Q73" s="160"/>
    </row>
    <row r="74" spans="1:17" ht="15.95" customHeight="1" x14ac:dyDescent="0.2">
      <c r="A74" s="155" t="s">
        <v>251</v>
      </c>
      <c r="D74" s="161"/>
      <c r="E74" s="161"/>
      <c r="F74" s="161"/>
      <c r="G74" s="161"/>
      <c r="H74" s="161"/>
      <c r="I74" s="161"/>
      <c r="J74" s="161"/>
      <c r="K74" s="160"/>
      <c r="L74" s="160"/>
      <c r="M74" s="160"/>
      <c r="N74" s="160"/>
      <c r="O74" s="160"/>
      <c r="P74" s="160"/>
      <c r="Q74" s="160"/>
    </row>
    <row r="75" spans="1:17" ht="15.95" customHeight="1" x14ac:dyDescent="0.2">
      <c r="A75" s="155" t="s">
        <v>252</v>
      </c>
      <c r="D75" s="161"/>
      <c r="E75" s="161"/>
      <c r="F75" s="161"/>
      <c r="G75" s="161"/>
      <c r="H75" s="161"/>
      <c r="I75" s="161"/>
      <c r="J75" s="161"/>
      <c r="K75" s="160"/>
      <c r="L75" s="160"/>
      <c r="M75" s="160"/>
      <c r="N75" s="160"/>
      <c r="O75" s="160"/>
      <c r="P75" s="160"/>
      <c r="Q75" s="160"/>
    </row>
    <row r="76" spans="1:17" ht="15.95" customHeight="1" x14ac:dyDescent="0.2">
      <c r="A76" s="155" t="s">
        <v>253</v>
      </c>
      <c r="D76" s="161"/>
      <c r="E76" s="161"/>
      <c r="F76" s="161"/>
      <c r="G76" s="161"/>
      <c r="H76" s="161"/>
      <c r="I76" s="161"/>
      <c r="J76" s="161"/>
      <c r="K76" s="160"/>
      <c r="L76" s="160"/>
      <c r="M76" s="160"/>
      <c r="N76" s="160"/>
      <c r="O76" s="160"/>
      <c r="P76" s="160"/>
      <c r="Q76" s="160"/>
    </row>
    <row r="77" spans="1:17" ht="15.95" customHeight="1" x14ac:dyDescent="0.2">
      <c r="A77" s="155" t="s">
        <v>254</v>
      </c>
      <c r="D77" s="161"/>
      <c r="E77" s="161"/>
      <c r="F77" s="161"/>
      <c r="G77" s="161"/>
      <c r="H77" s="161"/>
      <c r="I77" s="161"/>
      <c r="J77" s="161"/>
      <c r="K77" s="160"/>
      <c r="L77" s="160"/>
      <c r="M77" s="160"/>
      <c r="N77" s="160"/>
      <c r="O77" s="160"/>
      <c r="P77" s="160"/>
      <c r="Q77" s="160"/>
    </row>
    <row r="78" spans="1:17" ht="12" customHeight="1" x14ac:dyDescent="0.2">
      <c r="D78" s="161"/>
      <c r="E78" s="161"/>
      <c r="F78" s="161"/>
      <c r="G78" s="161"/>
      <c r="H78" s="161"/>
      <c r="I78" s="161"/>
      <c r="J78" s="161"/>
      <c r="K78" s="160"/>
      <c r="L78" s="160"/>
      <c r="M78" s="160"/>
      <c r="N78" s="160"/>
      <c r="O78" s="160"/>
      <c r="P78" s="160"/>
      <c r="Q78" s="160"/>
    </row>
    <row r="79" spans="1:17" ht="12" customHeight="1" x14ac:dyDescent="0.2">
      <c r="D79" s="161"/>
      <c r="E79" s="161"/>
      <c r="F79" s="161"/>
      <c r="G79" s="161"/>
      <c r="H79" s="161"/>
      <c r="I79" s="161"/>
      <c r="J79" s="161"/>
      <c r="K79" s="160"/>
      <c r="L79" s="160"/>
      <c r="M79" s="160"/>
      <c r="N79" s="160"/>
      <c r="O79" s="160"/>
      <c r="P79" s="160"/>
      <c r="Q79" s="160"/>
    </row>
    <row r="80" spans="1:17" ht="12" customHeight="1" x14ac:dyDescent="0.2">
      <c r="D80" s="161"/>
      <c r="E80" s="161"/>
      <c r="F80" s="161"/>
      <c r="G80" s="161"/>
      <c r="H80" s="161"/>
      <c r="I80" s="161"/>
      <c r="J80" s="161"/>
      <c r="K80" s="160"/>
      <c r="L80" s="160"/>
      <c r="M80" s="160"/>
      <c r="N80" s="160"/>
      <c r="O80" s="160"/>
      <c r="P80" s="160"/>
      <c r="Q80" s="160"/>
    </row>
    <row r="81" spans="4:17" ht="12" customHeight="1" x14ac:dyDescent="0.2">
      <c r="D81" s="161"/>
      <c r="E81" s="161"/>
      <c r="F81" s="161"/>
      <c r="G81" s="161"/>
      <c r="H81" s="161"/>
      <c r="I81" s="161"/>
      <c r="J81" s="161"/>
      <c r="K81" s="160"/>
      <c r="L81" s="160"/>
      <c r="M81" s="160"/>
      <c r="N81" s="160"/>
      <c r="O81" s="160"/>
      <c r="P81" s="160"/>
      <c r="Q81" s="160"/>
    </row>
    <row r="82" spans="4:17" ht="12" customHeight="1" x14ac:dyDescent="0.2">
      <c r="D82" s="161"/>
      <c r="E82" s="161"/>
      <c r="F82" s="161"/>
      <c r="G82" s="161"/>
      <c r="H82" s="161"/>
      <c r="I82" s="161"/>
      <c r="J82" s="161"/>
      <c r="K82" s="160"/>
      <c r="L82" s="160"/>
      <c r="M82" s="160"/>
      <c r="N82" s="160"/>
      <c r="O82" s="160"/>
      <c r="P82" s="160"/>
      <c r="Q82" s="160"/>
    </row>
    <row r="83" spans="4:17" ht="12" customHeight="1" x14ac:dyDescent="0.2">
      <c r="D83" s="161"/>
      <c r="E83" s="161"/>
      <c r="F83" s="161"/>
      <c r="G83" s="161"/>
      <c r="H83" s="161"/>
      <c r="I83" s="161"/>
      <c r="J83" s="161"/>
      <c r="K83" s="160"/>
      <c r="L83" s="160"/>
      <c r="M83" s="160"/>
      <c r="N83" s="160"/>
      <c r="O83" s="160"/>
      <c r="P83" s="160"/>
      <c r="Q83" s="160"/>
    </row>
    <row r="84" spans="4:17" ht="12" customHeight="1" x14ac:dyDescent="0.2">
      <c r="D84" s="161"/>
      <c r="E84" s="161"/>
      <c r="F84" s="161"/>
      <c r="G84" s="161"/>
      <c r="H84" s="161"/>
      <c r="I84" s="161"/>
      <c r="J84" s="161"/>
      <c r="K84" s="160"/>
      <c r="L84" s="160"/>
      <c r="M84" s="160"/>
      <c r="N84" s="160"/>
      <c r="O84" s="160"/>
      <c r="P84" s="160"/>
      <c r="Q84" s="160"/>
    </row>
    <row r="85" spans="4:17" ht="12" customHeight="1" x14ac:dyDescent="0.2">
      <c r="D85" s="161"/>
      <c r="E85" s="161"/>
      <c r="F85" s="161"/>
      <c r="G85" s="161"/>
      <c r="H85" s="161"/>
      <c r="I85" s="161"/>
      <c r="J85" s="161"/>
      <c r="K85" s="160"/>
      <c r="L85" s="160"/>
      <c r="M85" s="160"/>
      <c r="N85" s="160"/>
      <c r="O85" s="160"/>
      <c r="P85" s="160"/>
      <c r="Q85" s="160"/>
    </row>
    <row r="86" spans="4:17" ht="12" customHeight="1" x14ac:dyDescent="0.2">
      <c r="D86" s="161"/>
      <c r="E86" s="161"/>
      <c r="F86" s="161"/>
      <c r="G86" s="161"/>
      <c r="H86" s="161"/>
      <c r="I86" s="161"/>
      <c r="J86" s="161"/>
      <c r="K86" s="160"/>
      <c r="L86" s="160"/>
      <c r="M86" s="160"/>
      <c r="N86" s="160"/>
      <c r="O86" s="160"/>
      <c r="P86" s="160"/>
      <c r="Q86" s="160"/>
    </row>
    <row r="87" spans="4:17" ht="12" customHeight="1" x14ac:dyDescent="0.2">
      <c r="D87" s="161"/>
      <c r="E87" s="161"/>
      <c r="F87" s="161"/>
      <c r="G87" s="161"/>
      <c r="H87" s="161"/>
      <c r="I87" s="161"/>
      <c r="J87" s="161"/>
      <c r="K87" s="160"/>
      <c r="L87" s="160"/>
      <c r="M87" s="160"/>
      <c r="N87" s="160"/>
      <c r="O87" s="160"/>
      <c r="P87" s="160"/>
      <c r="Q87" s="160"/>
    </row>
    <row r="88" spans="4:17" ht="12" customHeight="1" x14ac:dyDescent="0.2">
      <c r="D88" s="161"/>
      <c r="E88" s="161"/>
      <c r="F88" s="161"/>
      <c r="G88" s="161"/>
      <c r="H88" s="161"/>
      <c r="I88" s="161"/>
      <c r="J88" s="161"/>
      <c r="K88" s="160"/>
      <c r="L88" s="160"/>
      <c r="M88" s="160"/>
      <c r="N88" s="160"/>
      <c r="O88" s="160"/>
      <c r="P88" s="160"/>
      <c r="Q88" s="160"/>
    </row>
    <row r="89" spans="4:17" ht="12" customHeight="1" x14ac:dyDescent="0.2">
      <c r="D89" s="161"/>
      <c r="E89" s="161"/>
      <c r="F89" s="161"/>
      <c r="G89" s="161"/>
      <c r="H89" s="161"/>
      <c r="I89" s="161"/>
      <c r="J89" s="161"/>
      <c r="K89" s="160"/>
      <c r="L89" s="160"/>
      <c r="M89" s="160"/>
      <c r="N89" s="160"/>
      <c r="O89" s="160"/>
      <c r="P89" s="160"/>
      <c r="Q89" s="160"/>
    </row>
    <row r="90" spans="4:17" ht="12" customHeight="1" x14ac:dyDescent="0.2">
      <c r="D90" s="161"/>
      <c r="E90" s="161"/>
      <c r="F90" s="161"/>
      <c r="G90" s="161"/>
      <c r="H90" s="161"/>
      <c r="I90" s="161"/>
      <c r="J90" s="161"/>
      <c r="K90" s="160"/>
      <c r="L90" s="160"/>
      <c r="M90" s="160"/>
      <c r="N90" s="160"/>
      <c r="O90" s="160"/>
      <c r="P90" s="160"/>
      <c r="Q90" s="160"/>
    </row>
  </sheetData>
  <pageMargins left="0.5" right="0.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00"/>
  <sheetViews>
    <sheetView zoomScaleNormal="100" workbookViewId="0">
      <selection sqref="A1:C1"/>
    </sheetView>
  </sheetViews>
  <sheetFormatPr defaultColWidth="10.85546875" defaultRowHeight="12" customHeight="1" x14ac:dyDescent="0.2"/>
  <cols>
    <col min="1" max="2" width="2.7109375" style="148" bestFit="1" customWidth="1"/>
    <col min="3" max="3" width="75.7109375" style="148" bestFit="1" customWidth="1"/>
    <col min="4" max="4" width="10.7109375" style="148" bestFit="1" customWidth="1"/>
    <col min="5" max="5" width="7.7109375" style="148" bestFit="1" customWidth="1"/>
    <col min="6" max="16384" width="10.85546875" style="148"/>
  </cols>
  <sheetData>
    <row r="1" spans="1:5" ht="15" customHeight="1" x14ac:dyDescent="0.25">
      <c r="A1" s="215" t="s">
        <v>255</v>
      </c>
      <c r="B1" s="215"/>
      <c r="C1" s="215"/>
      <c r="D1" s="162" t="s">
        <v>256</v>
      </c>
      <c r="E1" s="162" t="s">
        <v>257</v>
      </c>
    </row>
    <row r="2" spans="1:5" ht="15" customHeight="1" x14ac:dyDescent="0.25">
      <c r="A2" s="213" t="s">
        <v>258</v>
      </c>
      <c r="B2" s="213"/>
      <c r="C2" s="163" t="s">
        <v>259</v>
      </c>
      <c r="D2" s="168">
        <v>382</v>
      </c>
      <c r="E2" s="164">
        <v>0.16680316000000001</v>
      </c>
    </row>
    <row r="3" spans="1:5" ht="15" customHeight="1" x14ac:dyDescent="0.25">
      <c r="A3" s="213" t="s">
        <v>258</v>
      </c>
      <c r="B3" s="213"/>
      <c r="C3" s="163" t="s">
        <v>260</v>
      </c>
      <c r="D3" s="168">
        <v>1173</v>
      </c>
      <c r="E3" s="164">
        <v>0.51793212</v>
      </c>
    </row>
    <row r="4" spans="1:5" ht="15" customHeight="1" x14ac:dyDescent="0.25">
      <c r="A4" s="213" t="s">
        <v>258</v>
      </c>
      <c r="B4" s="213"/>
      <c r="C4" s="163" t="s">
        <v>261</v>
      </c>
      <c r="D4" s="168">
        <v>123</v>
      </c>
      <c r="E4" s="164">
        <v>5.5145010000000001E-2</v>
      </c>
    </row>
    <row r="5" spans="1:5" ht="15" customHeight="1" x14ac:dyDescent="0.25">
      <c r="A5" s="213" t="s">
        <v>258</v>
      </c>
      <c r="B5" s="213"/>
      <c r="C5" s="163" t="s">
        <v>262</v>
      </c>
      <c r="D5" s="168">
        <v>30</v>
      </c>
      <c r="E5" s="164">
        <v>1.368956E-2</v>
      </c>
    </row>
    <row r="6" spans="1:5" ht="15" customHeight="1" x14ac:dyDescent="0.25">
      <c r="A6" s="213" t="s">
        <v>258</v>
      </c>
      <c r="B6" s="213"/>
      <c r="C6" s="163" t="s">
        <v>263</v>
      </c>
      <c r="D6" s="168">
        <v>535</v>
      </c>
      <c r="E6" s="164">
        <v>0.24643014999999999</v>
      </c>
    </row>
    <row r="7" spans="1:5" ht="15" customHeight="1" x14ac:dyDescent="0.25">
      <c r="A7" s="165" t="s">
        <v>258</v>
      </c>
      <c r="B7" s="212" t="s">
        <v>264</v>
      </c>
      <c r="C7" s="212"/>
      <c r="D7" s="169">
        <v>2243</v>
      </c>
      <c r="E7" s="166">
        <v>1</v>
      </c>
    </row>
    <row r="8" spans="1:5" ht="15" customHeight="1" x14ac:dyDescent="0.25">
      <c r="A8" s="213" t="s">
        <v>258</v>
      </c>
      <c r="B8" s="213"/>
      <c r="C8" s="163" t="s">
        <v>265</v>
      </c>
      <c r="D8" s="168">
        <v>898</v>
      </c>
      <c r="E8" s="164" t="s">
        <v>266</v>
      </c>
    </row>
    <row r="9" spans="1:5" ht="15" customHeight="1" x14ac:dyDescent="0.25">
      <c r="A9" s="165" t="s">
        <v>258</v>
      </c>
      <c r="B9" s="214" t="s">
        <v>267</v>
      </c>
      <c r="C9" s="214"/>
      <c r="D9" s="170">
        <v>3141</v>
      </c>
      <c r="E9" s="167">
        <v>1</v>
      </c>
    </row>
    <row r="10" spans="1:5" ht="15" customHeight="1" x14ac:dyDescent="0.2">
      <c r="D10" s="160"/>
      <c r="E10" s="161"/>
    </row>
    <row r="11" spans="1:5" ht="15" customHeight="1" x14ac:dyDescent="0.2">
      <c r="A11" s="155" t="s">
        <v>254</v>
      </c>
      <c r="D11" s="160"/>
      <c r="E11" s="161"/>
    </row>
    <row r="12" spans="1:5" ht="12" customHeight="1" x14ac:dyDescent="0.2">
      <c r="D12" s="160"/>
      <c r="E12" s="161"/>
    </row>
    <row r="13" spans="1:5" ht="12" customHeight="1" x14ac:dyDescent="0.2">
      <c r="D13" s="160"/>
      <c r="E13" s="161"/>
    </row>
    <row r="14" spans="1:5" ht="12" customHeight="1" x14ac:dyDescent="0.2">
      <c r="D14" s="160"/>
      <c r="E14" s="161"/>
    </row>
    <row r="15" spans="1:5" ht="12" customHeight="1" x14ac:dyDescent="0.2">
      <c r="D15" s="160"/>
      <c r="E15" s="161"/>
    </row>
    <row r="16" spans="1:5" ht="12" customHeight="1" x14ac:dyDescent="0.2">
      <c r="D16" s="160"/>
      <c r="E16" s="161"/>
    </row>
    <row r="17" spans="4:5" ht="12" customHeight="1" x14ac:dyDescent="0.2">
      <c r="D17" s="160"/>
      <c r="E17" s="161"/>
    </row>
    <row r="18" spans="4:5" ht="12" customHeight="1" x14ac:dyDescent="0.2">
      <c r="D18" s="160"/>
      <c r="E18" s="161"/>
    </row>
    <row r="19" spans="4:5" ht="12" customHeight="1" x14ac:dyDescent="0.2">
      <c r="D19" s="160"/>
      <c r="E19" s="161"/>
    </row>
    <row r="20" spans="4:5" ht="12" customHeight="1" x14ac:dyDescent="0.2">
      <c r="D20" s="160"/>
      <c r="E20" s="161"/>
    </row>
    <row r="21" spans="4:5" ht="12" customHeight="1" x14ac:dyDescent="0.2">
      <c r="D21" s="160"/>
      <c r="E21" s="161"/>
    </row>
    <row r="22" spans="4:5" ht="12" customHeight="1" x14ac:dyDescent="0.2">
      <c r="D22" s="160"/>
      <c r="E22" s="161"/>
    </row>
    <row r="23" spans="4:5" ht="12" customHeight="1" x14ac:dyDescent="0.2">
      <c r="D23" s="160"/>
      <c r="E23" s="161"/>
    </row>
    <row r="24" spans="4:5" ht="12" customHeight="1" x14ac:dyDescent="0.2">
      <c r="D24" s="160"/>
      <c r="E24" s="161"/>
    </row>
    <row r="25" spans="4:5" ht="12" customHeight="1" x14ac:dyDescent="0.2">
      <c r="D25" s="160"/>
      <c r="E25" s="161"/>
    </row>
    <row r="26" spans="4:5" ht="12" customHeight="1" x14ac:dyDescent="0.2">
      <c r="D26" s="160"/>
      <c r="E26" s="161"/>
    </row>
    <row r="27" spans="4:5" ht="12" customHeight="1" x14ac:dyDescent="0.2">
      <c r="D27" s="160"/>
      <c r="E27" s="161"/>
    </row>
    <row r="28" spans="4:5" ht="12" customHeight="1" x14ac:dyDescent="0.2">
      <c r="D28" s="160"/>
      <c r="E28" s="161"/>
    </row>
    <row r="29" spans="4:5" ht="12" customHeight="1" x14ac:dyDescent="0.2">
      <c r="D29" s="160"/>
      <c r="E29" s="161"/>
    </row>
    <row r="30" spans="4:5" ht="12" customHeight="1" x14ac:dyDescent="0.2">
      <c r="D30" s="160"/>
      <c r="E30" s="161"/>
    </row>
    <row r="31" spans="4:5" ht="12" customHeight="1" x14ac:dyDescent="0.2">
      <c r="D31" s="160"/>
      <c r="E31" s="161"/>
    </row>
    <row r="32" spans="4:5" ht="12" customHeight="1" x14ac:dyDescent="0.2">
      <c r="D32" s="160"/>
      <c r="E32" s="161"/>
    </row>
    <row r="33" spans="4:5" ht="12" customHeight="1" x14ac:dyDescent="0.2">
      <c r="D33" s="160"/>
      <c r="E33" s="161"/>
    </row>
    <row r="34" spans="4:5" ht="12" customHeight="1" x14ac:dyDescent="0.2">
      <c r="D34" s="160"/>
      <c r="E34" s="161"/>
    </row>
    <row r="35" spans="4:5" ht="12" customHeight="1" x14ac:dyDescent="0.2">
      <c r="D35" s="160"/>
      <c r="E35" s="161"/>
    </row>
    <row r="36" spans="4:5" ht="12" customHeight="1" x14ac:dyDescent="0.2">
      <c r="D36" s="160"/>
      <c r="E36" s="161"/>
    </row>
    <row r="37" spans="4:5" ht="12" customHeight="1" x14ac:dyDescent="0.2">
      <c r="D37" s="160"/>
      <c r="E37" s="161"/>
    </row>
    <row r="38" spans="4:5" ht="12" customHeight="1" x14ac:dyDescent="0.2">
      <c r="D38" s="160"/>
      <c r="E38" s="161"/>
    </row>
    <row r="39" spans="4:5" ht="12" customHeight="1" x14ac:dyDescent="0.2">
      <c r="D39" s="160"/>
      <c r="E39" s="161"/>
    </row>
    <row r="40" spans="4:5" ht="12" customHeight="1" x14ac:dyDescent="0.2">
      <c r="D40" s="160"/>
      <c r="E40" s="161"/>
    </row>
    <row r="41" spans="4:5" ht="12" customHeight="1" x14ac:dyDescent="0.2">
      <c r="D41" s="160"/>
      <c r="E41" s="161"/>
    </row>
    <row r="42" spans="4:5" ht="12" customHeight="1" x14ac:dyDescent="0.2">
      <c r="D42" s="160"/>
      <c r="E42" s="161"/>
    </row>
    <row r="43" spans="4:5" ht="12" customHeight="1" x14ac:dyDescent="0.2">
      <c r="D43" s="160"/>
      <c r="E43" s="161"/>
    </row>
    <row r="44" spans="4:5" ht="12" customHeight="1" x14ac:dyDescent="0.2">
      <c r="D44" s="160"/>
      <c r="E44" s="161"/>
    </row>
    <row r="45" spans="4:5" ht="12" customHeight="1" x14ac:dyDescent="0.2">
      <c r="D45" s="160"/>
      <c r="E45" s="161"/>
    </row>
    <row r="46" spans="4:5" ht="12" customHeight="1" x14ac:dyDescent="0.2">
      <c r="D46" s="160"/>
      <c r="E46" s="161"/>
    </row>
    <row r="47" spans="4:5" ht="12" customHeight="1" x14ac:dyDescent="0.2">
      <c r="D47" s="160"/>
      <c r="E47" s="161"/>
    </row>
    <row r="48" spans="4:5" ht="12" customHeight="1" x14ac:dyDescent="0.2">
      <c r="D48" s="160"/>
      <c r="E48" s="161"/>
    </row>
    <row r="49" spans="4:5" ht="12" customHeight="1" x14ac:dyDescent="0.2">
      <c r="D49" s="160"/>
      <c r="E49" s="161"/>
    </row>
    <row r="50" spans="4:5" ht="12" customHeight="1" x14ac:dyDescent="0.2">
      <c r="D50" s="160"/>
      <c r="E50" s="161"/>
    </row>
    <row r="51" spans="4:5" ht="12" customHeight="1" x14ac:dyDescent="0.2">
      <c r="D51" s="160"/>
      <c r="E51" s="161"/>
    </row>
    <row r="52" spans="4:5" ht="12" customHeight="1" x14ac:dyDescent="0.2">
      <c r="D52" s="160"/>
      <c r="E52" s="161"/>
    </row>
    <row r="53" spans="4:5" ht="12" customHeight="1" x14ac:dyDescent="0.2">
      <c r="D53" s="160"/>
      <c r="E53" s="161"/>
    </row>
    <row r="54" spans="4:5" ht="12" customHeight="1" x14ac:dyDescent="0.2">
      <c r="D54" s="160"/>
      <c r="E54" s="161"/>
    </row>
    <row r="55" spans="4:5" ht="12" customHeight="1" x14ac:dyDescent="0.2">
      <c r="D55" s="160"/>
      <c r="E55" s="161"/>
    </row>
    <row r="56" spans="4:5" ht="12" customHeight="1" x14ac:dyDescent="0.2">
      <c r="D56" s="160"/>
      <c r="E56" s="161"/>
    </row>
    <row r="57" spans="4:5" ht="12" customHeight="1" x14ac:dyDescent="0.2">
      <c r="D57" s="160"/>
      <c r="E57" s="161"/>
    </row>
    <row r="58" spans="4:5" ht="12" customHeight="1" x14ac:dyDescent="0.2">
      <c r="D58" s="160"/>
      <c r="E58" s="161"/>
    </row>
    <row r="59" spans="4:5" ht="12" customHeight="1" x14ac:dyDescent="0.2">
      <c r="D59" s="160"/>
      <c r="E59" s="161"/>
    </row>
    <row r="60" spans="4:5" ht="12" customHeight="1" x14ac:dyDescent="0.2">
      <c r="D60" s="160"/>
      <c r="E60" s="161"/>
    </row>
    <row r="61" spans="4:5" ht="12" customHeight="1" x14ac:dyDescent="0.2">
      <c r="D61" s="160"/>
      <c r="E61" s="161"/>
    </row>
    <row r="62" spans="4:5" ht="12" customHeight="1" x14ac:dyDescent="0.2">
      <c r="D62" s="160"/>
      <c r="E62" s="161"/>
    </row>
    <row r="63" spans="4:5" ht="12" customHeight="1" x14ac:dyDescent="0.2">
      <c r="D63" s="160"/>
      <c r="E63" s="161"/>
    </row>
    <row r="64" spans="4:5" ht="12" customHeight="1" x14ac:dyDescent="0.2">
      <c r="D64" s="160"/>
      <c r="E64" s="161"/>
    </row>
    <row r="65" spans="4:5" ht="12" customHeight="1" x14ac:dyDescent="0.2">
      <c r="D65" s="160"/>
      <c r="E65" s="161"/>
    </row>
    <row r="66" spans="4:5" ht="12" customHeight="1" x14ac:dyDescent="0.2">
      <c r="D66" s="160"/>
      <c r="E66" s="161"/>
    </row>
    <row r="67" spans="4:5" ht="12" customHeight="1" x14ac:dyDescent="0.2">
      <c r="D67" s="160"/>
      <c r="E67" s="161"/>
    </row>
    <row r="68" spans="4:5" ht="12" customHeight="1" x14ac:dyDescent="0.2">
      <c r="D68" s="160"/>
      <c r="E68" s="161"/>
    </row>
    <row r="69" spans="4:5" ht="12" customHeight="1" x14ac:dyDescent="0.2">
      <c r="D69" s="160"/>
      <c r="E69" s="161"/>
    </row>
    <row r="70" spans="4:5" ht="12" customHeight="1" x14ac:dyDescent="0.2">
      <c r="D70" s="160"/>
      <c r="E70" s="161"/>
    </row>
    <row r="71" spans="4:5" ht="12" customHeight="1" x14ac:dyDescent="0.2">
      <c r="D71" s="160"/>
      <c r="E71" s="161"/>
    </row>
    <row r="72" spans="4:5" ht="12" customHeight="1" x14ac:dyDescent="0.2">
      <c r="D72" s="160"/>
      <c r="E72" s="161"/>
    </row>
    <row r="73" spans="4:5" ht="12" customHeight="1" x14ac:dyDescent="0.2">
      <c r="D73" s="160"/>
      <c r="E73" s="161"/>
    </row>
    <row r="74" spans="4:5" ht="12" customHeight="1" x14ac:dyDescent="0.2">
      <c r="D74" s="160"/>
      <c r="E74" s="161"/>
    </row>
    <row r="75" spans="4:5" ht="12" customHeight="1" x14ac:dyDescent="0.2">
      <c r="D75" s="160"/>
      <c r="E75" s="161"/>
    </row>
    <row r="76" spans="4:5" ht="12" customHeight="1" x14ac:dyDescent="0.2">
      <c r="D76" s="160"/>
      <c r="E76" s="161"/>
    </row>
    <row r="77" spans="4:5" ht="12" customHeight="1" x14ac:dyDescent="0.2">
      <c r="D77" s="160"/>
      <c r="E77" s="161"/>
    </row>
    <row r="78" spans="4:5" ht="12" customHeight="1" x14ac:dyDescent="0.2">
      <c r="D78" s="160"/>
      <c r="E78" s="161"/>
    </row>
    <row r="79" spans="4:5" ht="12" customHeight="1" x14ac:dyDescent="0.2">
      <c r="D79" s="160"/>
      <c r="E79" s="161"/>
    </row>
    <row r="80" spans="4:5" ht="12" customHeight="1" x14ac:dyDescent="0.2">
      <c r="D80" s="160"/>
      <c r="E80" s="161"/>
    </row>
    <row r="81" spans="4:5" ht="12" customHeight="1" x14ac:dyDescent="0.2">
      <c r="D81" s="160"/>
      <c r="E81" s="161"/>
    </row>
    <row r="82" spans="4:5" ht="12" customHeight="1" x14ac:dyDescent="0.2">
      <c r="D82" s="160"/>
      <c r="E82" s="161"/>
    </row>
    <row r="83" spans="4:5" ht="12" customHeight="1" x14ac:dyDescent="0.2">
      <c r="D83" s="160"/>
      <c r="E83" s="161"/>
    </row>
    <row r="84" spans="4:5" ht="12" customHeight="1" x14ac:dyDescent="0.2">
      <c r="D84" s="160"/>
      <c r="E84" s="161"/>
    </row>
    <row r="85" spans="4:5" ht="12" customHeight="1" x14ac:dyDescent="0.2">
      <c r="D85" s="160"/>
      <c r="E85" s="161"/>
    </row>
    <row r="86" spans="4:5" ht="12" customHeight="1" x14ac:dyDescent="0.2">
      <c r="D86" s="160"/>
      <c r="E86" s="161"/>
    </row>
    <row r="87" spans="4:5" ht="12" customHeight="1" x14ac:dyDescent="0.2">
      <c r="D87" s="160"/>
      <c r="E87" s="161"/>
    </row>
    <row r="88" spans="4:5" ht="12" customHeight="1" x14ac:dyDescent="0.2">
      <c r="D88" s="160"/>
      <c r="E88" s="161"/>
    </row>
    <row r="89" spans="4:5" ht="12" customHeight="1" x14ac:dyDescent="0.2">
      <c r="D89" s="160"/>
      <c r="E89" s="161"/>
    </row>
    <row r="90" spans="4:5" ht="12" customHeight="1" x14ac:dyDescent="0.2">
      <c r="D90" s="160"/>
      <c r="E90" s="161"/>
    </row>
    <row r="91" spans="4:5" ht="12" customHeight="1" x14ac:dyDescent="0.2">
      <c r="D91" s="160"/>
      <c r="E91" s="161"/>
    </row>
    <row r="92" spans="4:5" ht="12" customHeight="1" x14ac:dyDescent="0.2">
      <c r="D92" s="160"/>
      <c r="E92" s="161"/>
    </row>
    <row r="93" spans="4:5" ht="12" customHeight="1" x14ac:dyDescent="0.2">
      <c r="D93" s="160"/>
      <c r="E93" s="161"/>
    </row>
    <row r="94" spans="4:5" ht="12" customHeight="1" x14ac:dyDescent="0.2">
      <c r="D94" s="160"/>
      <c r="E94" s="161"/>
    </row>
    <row r="95" spans="4:5" ht="12" customHeight="1" x14ac:dyDescent="0.2">
      <c r="D95" s="160"/>
      <c r="E95" s="161"/>
    </row>
    <row r="96" spans="4:5" ht="12" customHeight="1" x14ac:dyDescent="0.2">
      <c r="D96" s="160"/>
      <c r="E96" s="161"/>
    </row>
    <row r="97" spans="4:5" ht="12" customHeight="1" x14ac:dyDescent="0.2">
      <c r="D97" s="160"/>
      <c r="E97" s="161"/>
    </row>
    <row r="98" spans="4:5" ht="12" customHeight="1" x14ac:dyDescent="0.2">
      <c r="D98" s="160"/>
      <c r="E98" s="161"/>
    </row>
    <row r="99" spans="4:5" ht="12" customHeight="1" x14ac:dyDescent="0.2">
      <c r="D99" s="160"/>
      <c r="E99" s="161"/>
    </row>
    <row r="100" spans="4:5" ht="12" customHeight="1" x14ac:dyDescent="0.2">
      <c r="D100" s="160"/>
      <c r="E100" s="161"/>
    </row>
  </sheetData>
  <mergeCells count="9">
    <mergeCell ref="B7:C7"/>
    <mergeCell ref="A8:B8"/>
    <mergeCell ref="B9:C9"/>
    <mergeCell ref="A1:C1"/>
    <mergeCell ref="A2:B2"/>
    <mergeCell ref="A3:B3"/>
    <mergeCell ref="A4:B4"/>
    <mergeCell ref="A5:B5"/>
    <mergeCell ref="A6:B6"/>
  </mergeCells>
  <pageMargins left="0.5" right="0.5" top="0.5" bottom="0.5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00"/>
  <sheetViews>
    <sheetView zoomScaleNormal="100" workbookViewId="0">
      <selection sqref="A1:C1"/>
    </sheetView>
  </sheetViews>
  <sheetFormatPr defaultColWidth="10.85546875" defaultRowHeight="12" customHeight="1" x14ac:dyDescent="0.2"/>
  <cols>
    <col min="1" max="2" width="2.7109375" style="148" bestFit="1" customWidth="1"/>
    <col min="3" max="3" width="135.7109375" style="148" bestFit="1" customWidth="1"/>
    <col min="4" max="4" width="10.7109375" style="148" bestFit="1" customWidth="1"/>
    <col min="5" max="5" width="7.7109375" style="148" bestFit="1" customWidth="1"/>
    <col min="6" max="16384" width="10.85546875" style="148"/>
  </cols>
  <sheetData>
    <row r="1" spans="1:5" ht="15" customHeight="1" x14ac:dyDescent="0.25">
      <c r="A1" s="215" t="s">
        <v>268</v>
      </c>
      <c r="B1" s="215"/>
      <c r="C1" s="215"/>
      <c r="D1" s="162" t="s">
        <v>256</v>
      </c>
      <c r="E1" s="162" t="s">
        <v>257</v>
      </c>
    </row>
    <row r="2" spans="1:5" ht="15" customHeight="1" x14ac:dyDescent="0.25">
      <c r="A2" s="165" t="s">
        <v>258</v>
      </c>
      <c r="B2" s="216" t="s">
        <v>269</v>
      </c>
      <c r="C2" s="216"/>
      <c r="D2" s="168">
        <v>130</v>
      </c>
      <c r="E2" s="164">
        <v>4.1762830000000001E-2</v>
      </c>
    </row>
    <row r="3" spans="1:5" ht="15" customHeight="1" x14ac:dyDescent="0.25">
      <c r="A3" s="165" t="s">
        <v>258</v>
      </c>
      <c r="B3" s="216" t="s">
        <v>270</v>
      </c>
      <c r="C3" s="216"/>
      <c r="D3" s="168">
        <v>2308</v>
      </c>
      <c r="E3" s="164">
        <v>0.73978065000000004</v>
      </c>
    </row>
    <row r="4" spans="1:5" ht="15" customHeight="1" x14ac:dyDescent="0.25">
      <c r="A4" s="165" t="s">
        <v>258</v>
      </c>
      <c r="B4" s="216" t="s">
        <v>271</v>
      </c>
      <c r="C4" s="216"/>
      <c r="D4" s="168">
        <v>446</v>
      </c>
      <c r="E4" s="164">
        <v>0.13939915999999999</v>
      </c>
    </row>
    <row r="5" spans="1:5" ht="15" customHeight="1" x14ac:dyDescent="0.25">
      <c r="A5" s="165" t="s">
        <v>258</v>
      </c>
      <c r="B5" s="216" t="s">
        <v>272</v>
      </c>
      <c r="C5" s="216"/>
      <c r="D5" s="168">
        <v>180</v>
      </c>
      <c r="E5" s="164">
        <v>5.632533E-2</v>
      </c>
    </row>
    <row r="6" spans="1:5" ht="15" customHeight="1" x14ac:dyDescent="0.25">
      <c r="A6" s="165" t="s">
        <v>258</v>
      </c>
      <c r="B6" s="216" t="s">
        <v>273</v>
      </c>
      <c r="C6" s="216"/>
      <c r="D6" s="168">
        <v>70</v>
      </c>
      <c r="E6" s="164">
        <v>2.273203E-2</v>
      </c>
    </row>
    <row r="7" spans="1:5" ht="15" customHeight="1" x14ac:dyDescent="0.25">
      <c r="A7" s="165" t="s">
        <v>258</v>
      </c>
      <c r="B7" s="214" t="s">
        <v>267</v>
      </c>
      <c r="C7" s="214"/>
      <c r="D7" s="170">
        <v>3134</v>
      </c>
      <c r="E7" s="167">
        <v>1</v>
      </c>
    </row>
    <row r="8" spans="1:5" ht="15" customHeight="1" x14ac:dyDescent="0.2">
      <c r="D8" s="160"/>
      <c r="E8" s="161"/>
    </row>
    <row r="9" spans="1:5" ht="15" customHeight="1" x14ac:dyDescent="0.25">
      <c r="A9" s="215" t="s">
        <v>274</v>
      </c>
      <c r="B9" s="215"/>
      <c r="C9" s="215"/>
      <c r="D9" s="171" t="s">
        <v>256</v>
      </c>
      <c r="E9" s="172" t="s">
        <v>257</v>
      </c>
    </row>
    <row r="10" spans="1:5" ht="15" customHeight="1" x14ac:dyDescent="0.25">
      <c r="A10" s="165" t="s">
        <v>258</v>
      </c>
      <c r="B10" s="216" t="s">
        <v>275</v>
      </c>
      <c r="C10" s="216"/>
      <c r="D10" s="168">
        <v>310</v>
      </c>
      <c r="E10" s="164">
        <v>0.10299764</v>
      </c>
    </row>
    <row r="11" spans="1:5" ht="15" customHeight="1" x14ac:dyDescent="0.25">
      <c r="A11" s="165" t="s">
        <v>258</v>
      </c>
      <c r="B11" s="216" t="s">
        <v>276</v>
      </c>
      <c r="C11" s="216"/>
      <c r="D11" s="168">
        <v>563</v>
      </c>
      <c r="E11" s="164">
        <v>0.18848819</v>
      </c>
    </row>
    <row r="12" spans="1:5" ht="15" customHeight="1" x14ac:dyDescent="0.25">
      <c r="A12" s="165" t="s">
        <v>258</v>
      </c>
      <c r="B12" s="216" t="s">
        <v>277</v>
      </c>
      <c r="C12" s="216"/>
      <c r="D12" s="168">
        <v>983</v>
      </c>
      <c r="E12" s="164">
        <v>0.32504185000000002</v>
      </c>
    </row>
    <row r="13" spans="1:5" ht="15" customHeight="1" x14ac:dyDescent="0.25">
      <c r="A13" s="165" t="s">
        <v>258</v>
      </c>
      <c r="B13" s="216" t="s">
        <v>278</v>
      </c>
      <c r="C13" s="216"/>
      <c r="D13" s="168">
        <v>680</v>
      </c>
      <c r="E13" s="164">
        <v>0.22599422999999999</v>
      </c>
    </row>
    <row r="14" spans="1:5" ht="15" customHeight="1" x14ac:dyDescent="0.25">
      <c r="A14" s="165" t="s">
        <v>258</v>
      </c>
      <c r="B14" s="216" t="s">
        <v>279</v>
      </c>
      <c r="C14" s="216"/>
      <c r="D14" s="168">
        <v>471</v>
      </c>
      <c r="E14" s="164">
        <v>0.15747808999999999</v>
      </c>
    </row>
    <row r="15" spans="1:5" ht="15" customHeight="1" x14ac:dyDescent="0.25">
      <c r="A15" s="165" t="s">
        <v>258</v>
      </c>
      <c r="B15" s="214" t="s">
        <v>267</v>
      </c>
      <c r="C15" s="214"/>
      <c r="D15" s="170">
        <v>3007</v>
      </c>
      <c r="E15" s="167">
        <v>1</v>
      </c>
    </row>
    <row r="16" spans="1:5" ht="15" customHeight="1" x14ac:dyDescent="0.2">
      <c r="D16" s="160"/>
      <c r="E16" s="161"/>
    </row>
    <row r="17" spans="1:5" ht="15" customHeight="1" x14ac:dyDescent="0.25">
      <c r="A17" s="215" t="s">
        <v>280</v>
      </c>
      <c r="B17" s="215"/>
      <c r="C17" s="215"/>
      <c r="D17" s="217"/>
      <c r="E17" s="218"/>
    </row>
    <row r="18" spans="1:5" ht="15" customHeight="1" x14ac:dyDescent="0.25">
      <c r="A18" s="215" t="s">
        <v>258</v>
      </c>
      <c r="B18" s="215"/>
      <c r="C18" s="215"/>
      <c r="D18" s="217"/>
      <c r="E18" s="218"/>
    </row>
    <row r="19" spans="1:5" ht="15" customHeight="1" x14ac:dyDescent="0.25">
      <c r="A19" s="215" t="s">
        <v>281</v>
      </c>
      <c r="B19" s="215"/>
      <c r="C19" s="215"/>
      <c r="D19" s="171" t="s">
        <v>256</v>
      </c>
      <c r="E19" s="172" t="s">
        <v>257</v>
      </c>
    </row>
    <row r="20" spans="1:5" ht="15" customHeight="1" x14ac:dyDescent="0.25">
      <c r="A20" s="165" t="s">
        <v>258</v>
      </c>
      <c r="B20" s="216" t="s">
        <v>282</v>
      </c>
      <c r="C20" s="216"/>
      <c r="D20" s="168">
        <v>912</v>
      </c>
      <c r="E20" s="164">
        <v>0.34263252</v>
      </c>
    </row>
    <row r="21" spans="1:5" ht="15" customHeight="1" x14ac:dyDescent="0.25">
      <c r="A21" s="165" t="s">
        <v>258</v>
      </c>
      <c r="B21" s="216" t="s">
        <v>283</v>
      </c>
      <c r="C21" s="216"/>
      <c r="D21" s="168">
        <v>1394</v>
      </c>
      <c r="E21" s="164">
        <v>0.52032752000000004</v>
      </c>
    </row>
    <row r="22" spans="1:5" ht="15" customHeight="1" x14ac:dyDescent="0.25">
      <c r="A22" s="165" t="s">
        <v>258</v>
      </c>
      <c r="B22" s="216" t="s">
        <v>284</v>
      </c>
      <c r="C22" s="216"/>
      <c r="D22" s="168">
        <v>530</v>
      </c>
      <c r="E22" s="164">
        <v>0.19608837000000001</v>
      </c>
    </row>
    <row r="23" spans="1:5" ht="15" customHeight="1" x14ac:dyDescent="0.25">
      <c r="A23" s="165" t="s">
        <v>258</v>
      </c>
      <c r="B23" s="216" t="s">
        <v>285</v>
      </c>
      <c r="C23" s="216"/>
      <c r="D23" s="168">
        <v>888</v>
      </c>
      <c r="E23" s="164">
        <v>0.33193138999999999</v>
      </c>
    </row>
    <row r="24" spans="1:5" ht="15" customHeight="1" x14ac:dyDescent="0.25">
      <c r="A24" s="165" t="s">
        <v>258</v>
      </c>
      <c r="B24" s="216" t="s">
        <v>286</v>
      </c>
      <c r="C24" s="216"/>
      <c r="D24" s="168">
        <v>2409</v>
      </c>
      <c r="E24" s="164">
        <v>0.89482976000000003</v>
      </c>
    </row>
    <row r="25" spans="1:5" ht="15" customHeight="1" x14ac:dyDescent="0.25">
      <c r="A25" s="165" t="s">
        <v>258</v>
      </c>
      <c r="B25" s="216" t="s">
        <v>287</v>
      </c>
      <c r="C25" s="216"/>
      <c r="D25" s="168">
        <v>623</v>
      </c>
      <c r="E25" s="164">
        <v>0.23187110999999999</v>
      </c>
    </row>
    <row r="26" spans="1:5" ht="15" customHeight="1" x14ac:dyDescent="0.25">
      <c r="A26" s="165" t="s">
        <v>258</v>
      </c>
      <c r="B26" s="216" t="s">
        <v>288</v>
      </c>
      <c r="C26" s="216"/>
      <c r="D26" s="168">
        <v>697</v>
      </c>
      <c r="E26" s="164">
        <v>0.25806128</v>
      </c>
    </row>
    <row r="27" spans="1:5" ht="15" customHeight="1" x14ac:dyDescent="0.25">
      <c r="A27" s="165" t="s">
        <v>258</v>
      </c>
      <c r="B27" s="216" t="s">
        <v>289</v>
      </c>
      <c r="C27" s="216"/>
      <c r="D27" s="168">
        <v>2117</v>
      </c>
      <c r="E27" s="164">
        <v>0.78288175999999998</v>
      </c>
    </row>
    <row r="28" spans="1:5" ht="15" customHeight="1" x14ac:dyDescent="0.25">
      <c r="A28" s="165" t="s">
        <v>258</v>
      </c>
      <c r="B28" s="216" t="s">
        <v>290</v>
      </c>
      <c r="C28" s="216"/>
      <c r="D28" s="168">
        <v>216</v>
      </c>
      <c r="E28" s="164">
        <v>8.0406119999999998E-2</v>
      </c>
    </row>
    <row r="29" spans="1:5" ht="15" customHeight="1" x14ac:dyDescent="0.25">
      <c r="A29" s="165" t="s">
        <v>258</v>
      </c>
      <c r="B29" s="216" t="s">
        <v>212</v>
      </c>
      <c r="C29" s="216"/>
      <c r="D29" s="168">
        <v>371</v>
      </c>
      <c r="E29" s="164">
        <v>0.13826740000000001</v>
      </c>
    </row>
    <row r="30" spans="1:5" ht="15" customHeight="1" x14ac:dyDescent="0.25">
      <c r="A30" s="165" t="s">
        <v>258</v>
      </c>
      <c r="B30" s="214" t="s">
        <v>291</v>
      </c>
      <c r="C30" s="214"/>
      <c r="D30" s="170">
        <v>2690</v>
      </c>
      <c r="E30" s="167" t="s">
        <v>266</v>
      </c>
    </row>
    <row r="31" spans="1:5" ht="15" customHeight="1" x14ac:dyDescent="0.2">
      <c r="D31" s="160"/>
      <c r="E31" s="161"/>
    </row>
    <row r="32" spans="1:5" ht="15" customHeight="1" x14ac:dyDescent="0.25">
      <c r="A32" s="215" t="s">
        <v>292</v>
      </c>
      <c r="B32" s="215"/>
      <c r="C32" s="215"/>
      <c r="D32" s="171" t="s">
        <v>256</v>
      </c>
      <c r="E32" s="172" t="s">
        <v>257</v>
      </c>
    </row>
    <row r="33" spans="1:5" ht="15" customHeight="1" x14ac:dyDescent="0.25">
      <c r="A33" s="165" t="s">
        <v>258</v>
      </c>
      <c r="B33" s="216" t="s">
        <v>293</v>
      </c>
      <c r="C33" s="216"/>
      <c r="D33" s="168">
        <v>58</v>
      </c>
      <c r="E33" s="164">
        <v>1.8724560000000001E-2</v>
      </c>
    </row>
    <row r="34" spans="1:5" ht="15" customHeight="1" x14ac:dyDescent="0.25">
      <c r="A34" s="165" t="s">
        <v>258</v>
      </c>
      <c r="B34" s="216" t="s">
        <v>294</v>
      </c>
      <c r="C34" s="216"/>
      <c r="D34" s="168">
        <v>249</v>
      </c>
      <c r="E34" s="164">
        <v>8.004414E-2</v>
      </c>
    </row>
    <row r="35" spans="1:5" ht="15" customHeight="1" x14ac:dyDescent="0.25">
      <c r="A35" s="165" t="s">
        <v>258</v>
      </c>
      <c r="B35" s="216" t="s">
        <v>295</v>
      </c>
      <c r="C35" s="216"/>
      <c r="D35" s="168">
        <v>199</v>
      </c>
      <c r="E35" s="164">
        <v>6.4662209999999998E-2</v>
      </c>
    </row>
    <row r="36" spans="1:5" ht="15" customHeight="1" x14ac:dyDescent="0.25">
      <c r="A36" s="165" t="s">
        <v>258</v>
      </c>
      <c r="B36" s="216" t="s">
        <v>296</v>
      </c>
      <c r="C36" s="216"/>
      <c r="D36" s="168">
        <v>2590</v>
      </c>
      <c r="E36" s="164">
        <v>0.83656909000000002</v>
      </c>
    </row>
    <row r="37" spans="1:5" ht="15" customHeight="1" x14ac:dyDescent="0.25">
      <c r="A37" s="165" t="s">
        <v>258</v>
      </c>
      <c r="B37" s="214" t="s">
        <v>267</v>
      </c>
      <c r="C37" s="214"/>
      <c r="D37" s="170">
        <v>3096</v>
      </c>
      <c r="E37" s="167">
        <v>1</v>
      </c>
    </row>
    <row r="38" spans="1:5" ht="15" customHeight="1" x14ac:dyDescent="0.2">
      <c r="D38" s="160"/>
      <c r="E38" s="161"/>
    </row>
    <row r="39" spans="1:5" ht="15" customHeight="1" x14ac:dyDescent="0.25">
      <c r="A39" s="215" t="s">
        <v>297</v>
      </c>
      <c r="B39" s="215"/>
      <c r="C39" s="215"/>
      <c r="D39" s="171" t="s">
        <v>256</v>
      </c>
      <c r="E39" s="172" t="s">
        <v>257</v>
      </c>
    </row>
    <row r="40" spans="1:5" ht="15" customHeight="1" x14ac:dyDescent="0.25">
      <c r="A40" s="213" t="s">
        <v>258</v>
      </c>
      <c r="B40" s="213"/>
      <c r="C40" s="163" t="s">
        <v>298</v>
      </c>
      <c r="D40" s="168">
        <v>930</v>
      </c>
      <c r="E40" s="164">
        <v>0.2985273</v>
      </c>
    </row>
    <row r="41" spans="1:5" ht="15" customHeight="1" x14ac:dyDescent="0.25">
      <c r="A41" s="213" t="s">
        <v>258</v>
      </c>
      <c r="B41" s="213"/>
      <c r="C41" s="163" t="s">
        <v>299</v>
      </c>
      <c r="D41" s="168">
        <v>1397</v>
      </c>
      <c r="E41" s="164">
        <v>0.45355727000000001</v>
      </c>
    </row>
    <row r="42" spans="1:5" ht="15" customHeight="1" x14ac:dyDescent="0.25">
      <c r="A42" s="213" t="s">
        <v>258</v>
      </c>
      <c r="B42" s="213"/>
      <c r="C42" s="163" t="s">
        <v>300</v>
      </c>
      <c r="D42" s="168">
        <v>499</v>
      </c>
      <c r="E42" s="164">
        <v>0.16157861000000001</v>
      </c>
    </row>
    <row r="43" spans="1:5" ht="15" customHeight="1" x14ac:dyDescent="0.25">
      <c r="A43" s="213" t="s">
        <v>258</v>
      </c>
      <c r="B43" s="213"/>
      <c r="C43" s="163" t="s">
        <v>301</v>
      </c>
      <c r="D43" s="168">
        <v>155</v>
      </c>
      <c r="E43" s="164">
        <v>5.0640049999999999E-2</v>
      </c>
    </row>
    <row r="44" spans="1:5" ht="15" customHeight="1" x14ac:dyDescent="0.25">
      <c r="A44" s="213" t="s">
        <v>258</v>
      </c>
      <c r="B44" s="213"/>
      <c r="C44" s="163" t="s">
        <v>302</v>
      </c>
      <c r="D44" s="168">
        <v>110</v>
      </c>
      <c r="E44" s="164">
        <v>3.5696760000000001E-2</v>
      </c>
    </row>
    <row r="45" spans="1:5" ht="15" customHeight="1" x14ac:dyDescent="0.25">
      <c r="A45" s="165" t="s">
        <v>258</v>
      </c>
      <c r="B45" s="212" t="s">
        <v>264</v>
      </c>
      <c r="C45" s="212"/>
      <c r="D45" s="169">
        <v>3091</v>
      </c>
      <c r="E45" s="166">
        <v>1</v>
      </c>
    </row>
    <row r="46" spans="1:5" ht="15" customHeight="1" x14ac:dyDescent="0.25">
      <c r="A46" s="213" t="s">
        <v>258</v>
      </c>
      <c r="B46" s="213"/>
      <c r="C46" s="163" t="s">
        <v>303</v>
      </c>
      <c r="D46" s="168">
        <v>45</v>
      </c>
      <c r="E46" s="164" t="s">
        <v>266</v>
      </c>
    </row>
    <row r="47" spans="1:5" ht="15" customHeight="1" x14ac:dyDescent="0.25">
      <c r="A47" s="165" t="s">
        <v>258</v>
      </c>
      <c r="B47" s="214" t="s">
        <v>267</v>
      </c>
      <c r="C47" s="214"/>
      <c r="D47" s="170">
        <v>3136</v>
      </c>
      <c r="E47" s="167">
        <v>1</v>
      </c>
    </row>
    <row r="48" spans="1:5" ht="15" customHeight="1" x14ac:dyDescent="0.2">
      <c r="D48" s="160"/>
      <c r="E48" s="161"/>
    </row>
    <row r="49" spans="1:5" ht="15" customHeight="1" x14ac:dyDescent="0.2">
      <c r="A49" s="155" t="s">
        <v>254</v>
      </c>
      <c r="D49" s="160"/>
      <c r="E49" s="161"/>
    </row>
    <row r="50" spans="1:5" ht="12" customHeight="1" x14ac:dyDescent="0.2">
      <c r="D50" s="160"/>
      <c r="E50" s="161"/>
    </row>
    <row r="51" spans="1:5" ht="12" customHeight="1" x14ac:dyDescent="0.2">
      <c r="D51" s="160"/>
      <c r="E51" s="161"/>
    </row>
    <row r="52" spans="1:5" ht="12" customHeight="1" x14ac:dyDescent="0.2">
      <c r="D52" s="160"/>
      <c r="E52" s="161"/>
    </row>
    <row r="53" spans="1:5" ht="12" customHeight="1" x14ac:dyDescent="0.2">
      <c r="D53" s="160"/>
      <c r="E53" s="161"/>
    </row>
    <row r="54" spans="1:5" ht="12" customHeight="1" x14ac:dyDescent="0.2">
      <c r="D54" s="160"/>
      <c r="E54" s="161"/>
    </row>
    <row r="55" spans="1:5" ht="12" customHeight="1" x14ac:dyDescent="0.2">
      <c r="D55" s="160"/>
      <c r="E55" s="161"/>
    </row>
    <row r="56" spans="1:5" ht="12" customHeight="1" x14ac:dyDescent="0.2">
      <c r="D56" s="160"/>
      <c r="E56" s="161"/>
    </row>
    <row r="57" spans="1:5" ht="12" customHeight="1" x14ac:dyDescent="0.2">
      <c r="D57" s="160"/>
      <c r="E57" s="161"/>
    </row>
    <row r="58" spans="1:5" ht="12" customHeight="1" x14ac:dyDescent="0.2">
      <c r="D58" s="160"/>
      <c r="E58" s="161"/>
    </row>
    <row r="59" spans="1:5" ht="12" customHeight="1" x14ac:dyDescent="0.2">
      <c r="D59" s="160"/>
      <c r="E59" s="161"/>
    </row>
    <row r="60" spans="1:5" ht="12" customHeight="1" x14ac:dyDescent="0.2">
      <c r="D60" s="160"/>
      <c r="E60" s="161"/>
    </row>
    <row r="61" spans="1:5" ht="12" customHeight="1" x14ac:dyDescent="0.2">
      <c r="D61" s="160"/>
      <c r="E61" s="161"/>
    </row>
    <row r="62" spans="1:5" ht="12" customHeight="1" x14ac:dyDescent="0.2">
      <c r="D62" s="160"/>
      <c r="E62" s="161"/>
    </row>
    <row r="63" spans="1:5" ht="12" customHeight="1" x14ac:dyDescent="0.2">
      <c r="D63" s="160"/>
      <c r="E63" s="161"/>
    </row>
    <row r="64" spans="1:5" ht="12" customHeight="1" x14ac:dyDescent="0.2">
      <c r="D64" s="160"/>
      <c r="E64" s="161"/>
    </row>
    <row r="65" spans="4:5" ht="12" customHeight="1" x14ac:dyDescent="0.2">
      <c r="D65" s="160"/>
      <c r="E65" s="161"/>
    </row>
    <row r="66" spans="4:5" ht="12" customHeight="1" x14ac:dyDescent="0.2">
      <c r="D66" s="160"/>
      <c r="E66" s="161"/>
    </row>
    <row r="67" spans="4:5" ht="12" customHeight="1" x14ac:dyDescent="0.2">
      <c r="D67" s="160"/>
      <c r="E67" s="161"/>
    </row>
    <row r="68" spans="4:5" ht="12" customHeight="1" x14ac:dyDescent="0.2">
      <c r="D68" s="160"/>
      <c r="E68" s="161"/>
    </row>
    <row r="69" spans="4:5" ht="12" customHeight="1" x14ac:dyDescent="0.2">
      <c r="D69" s="160"/>
      <c r="E69" s="161"/>
    </row>
    <row r="70" spans="4:5" ht="12" customHeight="1" x14ac:dyDescent="0.2">
      <c r="D70" s="160"/>
      <c r="E70" s="161"/>
    </row>
    <row r="71" spans="4:5" ht="12" customHeight="1" x14ac:dyDescent="0.2">
      <c r="D71" s="160"/>
      <c r="E71" s="161"/>
    </row>
    <row r="72" spans="4:5" ht="12" customHeight="1" x14ac:dyDescent="0.2">
      <c r="D72" s="160"/>
      <c r="E72" s="161"/>
    </row>
    <row r="73" spans="4:5" ht="12" customHeight="1" x14ac:dyDescent="0.2">
      <c r="D73" s="160"/>
      <c r="E73" s="161"/>
    </row>
    <row r="74" spans="4:5" ht="12" customHeight="1" x14ac:dyDescent="0.2">
      <c r="D74" s="160"/>
      <c r="E74" s="161"/>
    </row>
    <row r="75" spans="4:5" ht="12" customHeight="1" x14ac:dyDescent="0.2">
      <c r="D75" s="160"/>
      <c r="E75" s="161"/>
    </row>
    <row r="76" spans="4:5" ht="12" customHeight="1" x14ac:dyDescent="0.2">
      <c r="D76" s="160"/>
      <c r="E76" s="161"/>
    </row>
    <row r="77" spans="4:5" ht="12" customHeight="1" x14ac:dyDescent="0.2">
      <c r="D77" s="160"/>
      <c r="E77" s="161"/>
    </row>
    <row r="78" spans="4:5" ht="12" customHeight="1" x14ac:dyDescent="0.2">
      <c r="D78" s="160"/>
      <c r="E78" s="161"/>
    </row>
    <row r="79" spans="4:5" ht="12" customHeight="1" x14ac:dyDescent="0.2">
      <c r="D79" s="160"/>
      <c r="E79" s="161"/>
    </row>
    <row r="80" spans="4:5" ht="12" customHeight="1" x14ac:dyDescent="0.2">
      <c r="D80" s="160"/>
      <c r="E80" s="161"/>
    </row>
    <row r="81" spans="4:5" ht="12" customHeight="1" x14ac:dyDescent="0.2">
      <c r="D81" s="160"/>
      <c r="E81" s="161"/>
    </row>
    <row r="82" spans="4:5" ht="12" customHeight="1" x14ac:dyDescent="0.2">
      <c r="D82" s="160"/>
      <c r="E82" s="161"/>
    </row>
    <row r="83" spans="4:5" ht="12" customHeight="1" x14ac:dyDescent="0.2">
      <c r="D83" s="160"/>
      <c r="E83" s="161"/>
    </row>
    <row r="84" spans="4:5" ht="12" customHeight="1" x14ac:dyDescent="0.2">
      <c r="D84" s="160"/>
      <c r="E84" s="161"/>
    </row>
    <row r="85" spans="4:5" ht="12" customHeight="1" x14ac:dyDescent="0.2">
      <c r="D85" s="160"/>
      <c r="E85" s="161"/>
    </row>
    <row r="86" spans="4:5" ht="12" customHeight="1" x14ac:dyDescent="0.2">
      <c r="D86" s="160"/>
      <c r="E86" s="161"/>
    </row>
    <row r="87" spans="4:5" ht="12" customHeight="1" x14ac:dyDescent="0.2">
      <c r="D87" s="160"/>
      <c r="E87" s="161"/>
    </row>
    <row r="88" spans="4:5" ht="12" customHeight="1" x14ac:dyDescent="0.2">
      <c r="D88" s="160"/>
      <c r="E88" s="161"/>
    </row>
    <row r="89" spans="4:5" ht="12" customHeight="1" x14ac:dyDescent="0.2">
      <c r="D89" s="160"/>
      <c r="E89" s="161"/>
    </row>
    <row r="90" spans="4:5" ht="12" customHeight="1" x14ac:dyDescent="0.2">
      <c r="D90" s="160"/>
      <c r="E90" s="161"/>
    </row>
    <row r="91" spans="4:5" ht="12" customHeight="1" x14ac:dyDescent="0.2">
      <c r="D91" s="160"/>
      <c r="E91" s="161"/>
    </row>
    <row r="92" spans="4:5" ht="12" customHeight="1" x14ac:dyDescent="0.2">
      <c r="D92" s="160"/>
      <c r="E92" s="161"/>
    </row>
    <row r="93" spans="4:5" ht="12" customHeight="1" x14ac:dyDescent="0.2">
      <c r="D93" s="160"/>
      <c r="E93" s="161"/>
    </row>
    <row r="94" spans="4:5" ht="12" customHeight="1" x14ac:dyDescent="0.2">
      <c r="D94" s="160"/>
      <c r="E94" s="161"/>
    </row>
    <row r="95" spans="4:5" ht="12" customHeight="1" x14ac:dyDescent="0.2">
      <c r="D95" s="160"/>
      <c r="E95" s="161"/>
    </row>
    <row r="96" spans="4:5" ht="12" customHeight="1" x14ac:dyDescent="0.2">
      <c r="D96" s="160"/>
      <c r="E96" s="161"/>
    </row>
    <row r="97" spans="4:5" ht="12" customHeight="1" x14ac:dyDescent="0.2">
      <c r="D97" s="160"/>
      <c r="E97" s="161"/>
    </row>
    <row r="98" spans="4:5" ht="12" customHeight="1" x14ac:dyDescent="0.2">
      <c r="D98" s="160"/>
      <c r="E98" s="161"/>
    </row>
    <row r="99" spans="4:5" ht="12" customHeight="1" x14ac:dyDescent="0.2">
      <c r="D99" s="160"/>
      <c r="E99" s="161"/>
    </row>
    <row r="100" spans="4:5" ht="12" customHeight="1" x14ac:dyDescent="0.2">
      <c r="D100" s="160"/>
      <c r="E100" s="161"/>
    </row>
  </sheetData>
  <mergeCells count="43">
    <mergeCell ref="B13:C13"/>
    <mergeCell ref="A1:C1"/>
    <mergeCell ref="B2:C2"/>
    <mergeCell ref="B3:C3"/>
    <mergeCell ref="B4:C4"/>
    <mergeCell ref="B5:C5"/>
    <mergeCell ref="B6:C6"/>
    <mergeCell ref="B7:C7"/>
    <mergeCell ref="A9:C9"/>
    <mergeCell ref="B10:C10"/>
    <mergeCell ref="B11:C11"/>
    <mergeCell ref="B12:C12"/>
    <mergeCell ref="B26:C26"/>
    <mergeCell ref="B14:C14"/>
    <mergeCell ref="B15:C15"/>
    <mergeCell ref="A17:E17"/>
    <mergeCell ref="A18:E18"/>
    <mergeCell ref="A19:C19"/>
    <mergeCell ref="B20:C20"/>
    <mergeCell ref="B21:C21"/>
    <mergeCell ref="B22:C22"/>
    <mergeCell ref="B23:C23"/>
    <mergeCell ref="B24:C24"/>
    <mergeCell ref="B25:C25"/>
    <mergeCell ref="A40:B40"/>
    <mergeCell ref="B27:C27"/>
    <mergeCell ref="B28:C28"/>
    <mergeCell ref="B29:C29"/>
    <mergeCell ref="B30:C30"/>
    <mergeCell ref="A32:C32"/>
    <mergeCell ref="B33:C33"/>
    <mergeCell ref="B34:C34"/>
    <mergeCell ref="B35:C35"/>
    <mergeCell ref="B36:C36"/>
    <mergeCell ref="B37:C37"/>
    <mergeCell ref="A39:C39"/>
    <mergeCell ref="B47:C47"/>
    <mergeCell ref="A41:B41"/>
    <mergeCell ref="A42:B42"/>
    <mergeCell ref="A43:B43"/>
    <mergeCell ref="A44:B44"/>
    <mergeCell ref="B45:C45"/>
    <mergeCell ref="A46:B46"/>
  </mergeCells>
  <pageMargins left="0.5" right="0.5" top="0.5" bottom="0.5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0"/>
  <sheetViews>
    <sheetView zoomScaleNormal="100" workbookViewId="0">
      <selection sqref="A1:C2"/>
    </sheetView>
  </sheetViews>
  <sheetFormatPr defaultColWidth="10.85546875" defaultRowHeight="12" customHeight="1" x14ac:dyDescent="0.2"/>
  <cols>
    <col min="1" max="2" width="2.7109375" style="148" bestFit="1" customWidth="1"/>
    <col min="3" max="3" width="102.7109375" style="148" bestFit="1" customWidth="1"/>
    <col min="4" max="4" width="10.7109375" style="148" bestFit="1" customWidth="1"/>
    <col min="5" max="5" width="13.7109375" style="148" bestFit="1" customWidth="1"/>
    <col min="6" max="6" width="22.7109375" style="148" bestFit="1" customWidth="1"/>
    <col min="7" max="7" width="10.7109375" style="148" bestFit="1" customWidth="1"/>
    <col min="8" max="8" width="13.7109375" style="148" bestFit="1" customWidth="1"/>
    <col min="9" max="9" width="22.7109375" style="148" bestFit="1" customWidth="1"/>
    <col min="10" max="16384" width="10.85546875" style="148"/>
  </cols>
  <sheetData>
    <row r="1" spans="1:10" ht="15" customHeight="1" x14ac:dyDescent="0.25">
      <c r="A1" s="215" t="s">
        <v>304</v>
      </c>
      <c r="B1" s="215"/>
      <c r="C1" s="215"/>
      <c r="D1" s="220">
        <v>2019</v>
      </c>
      <c r="E1" s="229"/>
      <c r="F1" s="222">
        <v>2018</v>
      </c>
      <c r="G1" s="230"/>
    </row>
    <row r="2" spans="1:10" ht="15" customHeight="1" x14ac:dyDescent="0.25">
      <c r="A2" s="219"/>
      <c r="B2" s="219"/>
      <c r="C2" s="219"/>
      <c r="D2" s="171" t="s">
        <v>256</v>
      </c>
      <c r="E2" s="172" t="s">
        <v>257</v>
      </c>
      <c r="F2" s="175" t="s">
        <v>256</v>
      </c>
      <c r="G2" s="172" t="s">
        <v>257</v>
      </c>
      <c r="H2" s="160"/>
      <c r="I2" s="160"/>
      <c r="J2" s="160"/>
    </row>
    <row r="3" spans="1:10" ht="15" customHeight="1" x14ac:dyDescent="0.25">
      <c r="A3" s="163" t="s">
        <v>258</v>
      </c>
      <c r="B3" s="216" t="s">
        <v>305</v>
      </c>
      <c r="C3" s="216"/>
      <c r="D3" s="168">
        <v>633</v>
      </c>
      <c r="E3" s="164">
        <v>0.20119516000000001</v>
      </c>
      <c r="F3" s="176">
        <v>780</v>
      </c>
      <c r="G3" s="164">
        <v>0.22965641000000001</v>
      </c>
      <c r="H3" s="160"/>
      <c r="I3" s="160"/>
      <c r="J3" s="160"/>
    </row>
    <row r="4" spans="1:10" ht="15" customHeight="1" x14ac:dyDescent="0.25">
      <c r="A4" s="163" t="s">
        <v>258</v>
      </c>
      <c r="B4" s="216" t="s">
        <v>306</v>
      </c>
      <c r="C4" s="216"/>
      <c r="D4" s="168">
        <v>414</v>
      </c>
      <c r="E4" s="164">
        <v>0.12976018</v>
      </c>
      <c r="F4" s="176">
        <v>464</v>
      </c>
      <c r="G4" s="164">
        <v>0.13538617999999999</v>
      </c>
      <c r="H4" s="160"/>
      <c r="I4" s="160"/>
      <c r="J4" s="160"/>
    </row>
    <row r="5" spans="1:10" ht="15" customHeight="1" x14ac:dyDescent="0.25">
      <c r="A5" s="163" t="s">
        <v>258</v>
      </c>
      <c r="B5" s="216" t="s">
        <v>307</v>
      </c>
      <c r="C5" s="216"/>
      <c r="D5" s="168">
        <v>1404</v>
      </c>
      <c r="E5" s="164">
        <v>0.44796735999999998</v>
      </c>
      <c r="F5" s="176">
        <v>1429</v>
      </c>
      <c r="G5" s="164">
        <v>0.42828671000000001</v>
      </c>
      <c r="H5" s="160"/>
      <c r="I5" s="160"/>
      <c r="J5" s="160"/>
    </row>
    <row r="6" spans="1:10" ht="15" customHeight="1" x14ac:dyDescent="0.25">
      <c r="A6" s="163" t="s">
        <v>258</v>
      </c>
      <c r="B6" s="216" t="s">
        <v>308</v>
      </c>
      <c r="C6" s="216"/>
      <c r="D6" s="168">
        <v>417</v>
      </c>
      <c r="E6" s="164">
        <v>0.13964156</v>
      </c>
      <c r="F6" s="176">
        <v>336</v>
      </c>
      <c r="G6" s="164">
        <v>0.10503688999999999</v>
      </c>
      <c r="H6" s="160"/>
      <c r="I6" s="160"/>
      <c r="J6" s="160"/>
    </row>
    <row r="7" spans="1:10" ht="15" customHeight="1" x14ac:dyDescent="0.25">
      <c r="A7" s="163" t="s">
        <v>258</v>
      </c>
      <c r="B7" s="216" t="s">
        <v>309</v>
      </c>
      <c r="C7" s="216"/>
      <c r="D7" s="168">
        <v>37</v>
      </c>
      <c r="E7" s="164">
        <v>1.2814249999999999E-2</v>
      </c>
      <c r="F7" s="176">
        <v>76</v>
      </c>
      <c r="G7" s="164">
        <v>2.523713E-2</v>
      </c>
      <c r="H7" s="160"/>
      <c r="I7" s="160"/>
      <c r="J7" s="160"/>
    </row>
    <row r="8" spans="1:10" ht="15" customHeight="1" x14ac:dyDescent="0.25">
      <c r="A8" s="163" t="s">
        <v>258</v>
      </c>
      <c r="B8" s="216" t="s">
        <v>310</v>
      </c>
      <c r="C8" s="216"/>
      <c r="D8" s="168">
        <v>22</v>
      </c>
      <c r="E8" s="164">
        <v>6.8892700000000003E-3</v>
      </c>
      <c r="F8" s="176">
        <v>29</v>
      </c>
      <c r="G8" s="164">
        <v>8.5243599999999999E-3</v>
      </c>
      <c r="H8" s="160"/>
      <c r="I8" s="160"/>
      <c r="J8" s="160"/>
    </row>
    <row r="9" spans="1:10" ht="15" customHeight="1" x14ac:dyDescent="0.25">
      <c r="A9" s="163" t="s">
        <v>258</v>
      </c>
      <c r="B9" s="216" t="s">
        <v>311</v>
      </c>
      <c r="C9" s="216"/>
      <c r="D9" s="168">
        <v>12</v>
      </c>
      <c r="E9" s="164">
        <v>4.0501499999999998E-3</v>
      </c>
      <c r="F9" s="176">
        <v>12</v>
      </c>
      <c r="G9" s="164">
        <v>3.7981899999999999E-3</v>
      </c>
      <c r="H9" s="160"/>
      <c r="I9" s="160"/>
      <c r="J9" s="160"/>
    </row>
    <row r="10" spans="1:10" ht="15" customHeight="1" x14ac:dyDescent="0.25">
      <c r="A10" s="163" t="s">
        <v>258</v>
      </c>
      <c r="B10" s="216" t="s">
        <v>312</v>
      </c>
      <c r="C10" s="216"/>
      <c r="D10" s="168">
        <v>29</v>
      </c>
      <c r="E10" s="164">
        <v>1.001582E-2</v>
      </c>
      <c r="F10" s="176">
        <v>28</v>
      </c>
      <c r="G10" s="164">
        <v>7.9942499999999996E-3</v>
      </c>
      <c r="H10" s="160"/>
      <c r="I10" s="160"/>
      <c r="J10" s="160"/>
    </row>
    <row r="11" spans="1:10" ht="15" customHeight="1" x14ac:dyDescent="0.25">
      <c r="A11" s="163" t="s">
        <v>258</v>
      </c>
      <c r="B11" s="216" t="s">
        <v>313</v>
      </c>
      <c r="C11" s="216"/>
      <c r="D11" s="168">
        <v>148</v>
      </c>
      <c r="E11" s="164">
        <v>4.7666239999999999E-2</v>
      </c>
      <c r="F11" s="176">
        <v>182</v>
      </c>
      <c r="G11" s="164">
        <v>5.607989E-2</v>
      </c>
      <c r="H11" s="160"/>
      <c r="I11" s="160"/>
      <c r="J11" s="160"/>
    </row>
    <row r="12" spans="1:10" ht="15" customHeight="1" x14ac:dyDescent="0.25">
      <c r="A12" s="163" t="s">
        <v>258</v>
      </c>
      <c r="B12" s="214" t="s">
        <v>267</v>
      </c>
      <c r="C12" s="214"/>
      <c r="D12" s="170">
        <v>3116</v>
      </c>
      <c r="E12" s="167">
        <v>1</v>
      </c>
      <c r="F12" s="177">
        <v>3336</v>
      </c>
      <c r="G12" s="167">
        <v>1</v>
      </c>
      <c r="H12" s="160"/>
      <c r="I12" s="160"/>
      <c r="J12" s="160"/>
    </row>
    <row r="13" spans="1:10" ht="15" customHeight="1" x14ac:dyDescent="0.2">
      <c r="D13" s="160"/>
      <c r="E13" s="161"/>
      <c r="F13" s="160"/>
      <c r="G13" s="160"/>
      <c r="H13" s="160"/>
      <c r="I13" s="160"/>
      <c r="J13" s="160"/>
    </row>
    <row r="14" spans="1:10" ht="15" customHeight="1" x14ac:dyDescent="0.25">
      <c r="A14" s="215" t="s">
        <v>314</v>
      </c>
      <c r="B14" s="215"/>
      <c r="C14" s="215"/>
      <c r="D14" s="220">
        <v>2019</v>
      </c>
      <c r="E14" s="221"/>
      <c r="F14" s="227"/>
      <c r="G14" s="222">
        <v>2018</v>
      </c>
      <c r="H14" s="228"/>
      <c r="I14" s="228"/>
      <c r="J14" s="160"/>
    </row>
    <row r="15" spans="1:10" ht="15" customHeight="1" x14ac:dyDescent="0.25">
      <c r="A15" s="219"/>
      <c r="B15" s="219"/>
      <c r="C15" s="219"/>
      <c r="D15" s="171" t="s">
        <v>256</v>
      </c>
      <c r="E15" s="172" t="s">
        <v>315</v>
      </c>
      <c r="F15" s="172" t="s">
        <v>316</v>
      </c>
      <c r="G15" s="175" t="s">
        <v>256</v>
      </c>
      <c r="H15" s="172" t="s">
        <v>315</v>
      </c>
      <c r="I15" s="172" t="s">
        <v>316</v>
      </c>
      <c r="J15" s="160"/>
    </row>
    <row r="16" spans="1:10" ht="15" customHeight="1" x14ac:dyDescent="0.25">
      <c r="A16" s="163" t="s">
        <v>258</v>
      </c>
      <c r="B16" s="163" t="s">
        <v>258</v>
      </c>
      <c r="C16" s="173" t="s">
        <v>317</v>
      </c>
      <c r="D16" s="178">
        <v>1462</v>
      </c>
      <c r="E16" s="174">
        <v>0.48199072999999998</v>
      </c>
      <c r="F16" s="164">
        <v>0.46509221000000001</v>
      </c>
      <c r="G16" s="179">
        <v>1835</v>
      </c>
      <c r="H16" s="174">
        <v>0.58041502</v>
      </c>
      <c r="I16" s="164">
        <v>0.56001721000000004</v>
      </c>
      <c r="J16" s="160"/>
    </row>
    <row r="17" spans="1:10" ht="15" customHeight="1" x14ac:dyDescent="0.25">
      <c r="A17" s="163" t="s">
        <v>258</v>
      </c>
      <c r="B17" s="163" t="s">
        <v>258</v>
      </c>
      <c r="C17" s="173" t="s">
        <v>318</v>
      </c>
      <c r="D17" s="178">
        <v>1158</v>
      </c>
      <c r="E17" s="174">
        <v>0.38464600999999998</v>
      </c>
      <c r="F17" s="164">
        <v>0.37116038000000001</v>
      </c>
      <c r="G17" s="179">
        <v>1048</v>
      </c>
      <c r="H17" s="174">
        <v>0.32922815999999999</v>
      </c>
      <c r="I17" s="164">
        <v>0.31765792999999998</v>
      </c>
      <c r="J17" s="160"/>
    </row>
    <row r="18" spans="1:10" ht="15" customHeight="1" x14ac:dyDescent="0.25">
      <c r="A18" s="163" t="s">
        <v>258</v>
      </c>
      <c r="B18" s="163" t="s">
        <v>258</v>
      </c>
      <c r="C18" s="173" t="s">
        <v>319</v>
      </c>
      <c r="D18" s="178">
        <v>258</v>
      </c>
      <c r="E18" s="174">
        <v>8.5851910000000003E-2</v>
      </c>
      <c r="F18" s="164">
        <v>8.2841949999999998E-2</v>
      </c>
      <c r="G18" s="179">
        <v>180</v>
      </c>
      <c r="H18" s="174">
        <v>5.7773409999999997E-2</v>
      </c>
      <c r="I18" s="164">
        <v>5.5743050000000002E-2</v>
      </c>
      <c r="J18" s="160"/>
    </row>
    <row r="19" spans="1:10" ht="15" customHeight="1" x14ac:dyDescent="0.25">
      <c r="A19" s="163" t="s">
        <v>258</v>
      </c>
      <c r="B19" s="163" t="s">
        <v>258</v>
      </c>
      <c r="C19" s="173" t="s">
        <v>320</v>
      </c>
      <c r="D19" s="178">
        <v>98</v>
      </c>
      <c r="E19" s="174">
        <v>3.2378810000000001E-2</v>
      </c>
      <c r="F19" s="164">
        <v>3.124362E-2</v>
      </c>
      <c r="G19" s="179">
        <v>72</v>
      </c>
      <c r="H19" s="174">
        <v>2.1945539999999999E-2</v>
      </c>
      <c r="I19" s="164">
        <v>2.11743E-2</v>
      </c>
      <c r="J19" s="160"/>
    </row>
    <row r="20" spans="1:10" ht="15" customHeight="1" x14ac:dyDescent="0.25">
      <c r="A20" s="163" t="s">
        <v>258</v>
      </c>
      <c r="B20" s="163" t="s">
        <v>258</v>
      </c>
      <c r="C20" s="173" t="s">
        <v>321</v>
      </c>
      <c r="D20" s="178">
        <v>46</v>
      </c>
      <c r="E20" s="174">
        <v>1.513255E-2</v>
      </c>
      <c r="F20" s="164">
        <v>1.4602E-2</v>
      </c>
      <c r="G20" s="179">
        <v>36</v>
      </c>
      <c r="H20" s="174">
        <v>1.0637860000000001E-2</v>
      </c>
      <c r="I20" s="164">
        <v>1.026401E-2</v>
      </c>
      <c r="J20" s="160"/>
    </row>
    <row r="21" spans="1:10" ht="15" customHeight="1" x14ac:dyDescent="0.25">
      <c r="A21" s="163" t="s">
        <v>258</v>
      </c>
      <c r="B21" s="212" t="s">
        <v>264</v>
      </c>
      <c r="C21" s="212"/>
      <c r="D21" s="169">
        <v>3022</v>
      </c>
      <c r="E21" s="166">
        <v>1</v>
      </c>
      <c r="F21" s="166">
        <v>0.96494015</v>
      </c>
      <c r="G21" s="180">
        <v>3171</v>
      </c>
      <c r="H21" s="166">
        <v>1</v>
      </c>
      <c r="I21" s="166">
        <v>0.96485650000000001</v>
      </c>
      <c r="J21" s="160"/>
    </row>
    <row r="22" spans="1:10" ht="15" customHeight="1" x14ac:dyDescent="0.25">
      <c r="A22" s="163" t="s">
        <v>258</v>
      </c>
      <c r="B22" s="163" t="s">
        <v>258</v>
      </c>
      <c r="C22" s="163" t="s">
        <v>322</v>
      </c>
      <c r="D22" s="168">
        <v>77</v>
      </c>
      <c r="E22" s="164" t="s">
        <v>266</v>
      </c>
      <c r="F22" s="164">
        <v>2.5371390000000001E-2</v>
      </c>
      <c r="G22" s="176">
        <v>91</v>
      </c>
      <c r="H22" s="164" t="s">
        <v>266</v>
      </c>
      <c r="I22" s="164">
        <v>2.8177250000000001E-2</v>
      </c>
      <c r="J22" s="160"/>
    </row>
    <row r="23" spans="1:10" ht="15" customHeight="1" x14ac:dyDescent="0.25">
      <c r="A23" s="163" t="s">
        <v>258</v>
      </c>
      <c r="B23" s="163" t="s">
        <v>258</v>
      </c>
      <c r="C23" s="163" t="s">
        <v>323</v>
      </c>
      <c r="D23" s="168">
        <v>25</v>
      </c>
      <c r="E23" s="164" t="s">
        <v>266</v>
      </c>
      <c r="F23" s="164">
        <v>7.9336200000000006E-3</v>
      </c>
      <c r="G23" s="176">
        <v>22</v>
      </c>
      <c r="H23" s="164" t="s">
        <v>266</v>
      </c>
      <c r="I23" s="164">
        <v>6.6907700000000004E-3</v>
      </c>
      <c r="J23" s="160"/>
    </row>
    <row r="24" spans="1:10" ht="15" customHeight="1" x14ac:dyDescent="0.25">
      <c r="A24" s="163" t="s">
        <v>258</v>
      </c>
      <c r="B24" s="163" t="s">
        <v>258</v>
      </c>
      <c r="C24" s="163" t="s">
        <v>324</v>
      </c>
      <c r="D24" s="168">
        <v>6</v>
      </c>
      <c r="E24" s="164" t="s">
        <v>266</v>
      </c>
      <c r="F24" s="164">
        <v>1.75483E-3</v>
      </c>
      <c r="G24" s="176">
        <v>1</v>
      </c>
      <c r="H24" s="164" t="s">
        <v>266</v>
      </c>
      <c r="I24" s="164">
        <v>2.7548999999999998E-4</v>
      </c>
      <c r="J24" s="160"/>
    </row>
    <row r="25" spans="1:10" ht="15" customHeight="1" x14ac:dyDescent="0.25">
      <c r="A25" s="163" t="s">
        <v>258</v>
      </c>
      <c r="B25" s="214" t="s">
        <v>267</v>
      </c>
      <c r="C25" s="214"/>
      <c r="D25" s="170">
        <v>3130</v>
      </c>
      <c r="E25" s="167">
        <v>1</v>
      </c>
      <c r="F25" s="167">
        <v>1</v>
      </c>
      <c r="G25" s="177">
        <v>3285</v>
      </c>
      <c r="H25" s="167">
        <v>1</v>
      </c>
      <c r="I25" s="167">
        <v>1</v>
      </c>
      <c r="J25" s="160"/>
    </row>
    <row r="26" spans="1:10" ht="15" customHeight="1" x14ac:dyDescent="0.2">
      <c r="D26" s="160"/>
      <c r="E26" s="161"/>
      <c r="F26" s="161"/>
      <c r="G26" s="160"/>
      <c r="H26" s="161"/>
      <c r="I26" s="161"/>
      <c r="J26" s="160"/>
    </row>
    <row r="27" spans="1:10" ht="15" customHeight="1" x14ac:dyDescent="0.25">
      <c r="A27" s="215" t="s">
        <v>325</v>
      </c>
      <c r="B27" s="215"/>
      <c r="C27" s="215"/>
      <c r="D27" s="220">
        <v>2019</v>
      </c>
      <c r="E27" s="221"/>
      <c r="F27" s="161"/>
      <c r="G27" s="160"/>
      <c r="H27" s="161"/>
      <c r="I27" s="161"/>
      <c r="J27" s="160"/>
    </row>
    <row r="28" spans="1:10" ht="15" customHeight="1" x14ac:dyDescent="0.25">
      <c r="A28" s="219"/>
      <c r="B28" s="219"/>
      <c r="C28" s="219"/>
      <c r="D28" s="171" t="s">
        <v>256</v>
      </c>
      <c r="E28" s="172" t="s">
        <v>257</v>
      </c>
      <c r="F28" s="161"/>
      <c r="G28" s="160"/>
      <c r="H28" s="161"/>
      <c r="I28" s="161"/>
      <c r="J28" s="160"/>
    </row>
    <row r="29" spans="1:10" ht="15" customHeight="1" x14ac:dyDescent="0.25">
      <c r="A29" s="163" t="s">
        <v>258</v>
      </c>
      <c r="B29" s="216" t="s">
        <v>326</v>
      </c>
      <c r="C29" s="216"/>
      <c r="D29" s="168">
        <v>1885</v>
      </c>
      <c r="E29" s="164">
        <v>0.61046758999999995</v>
      </c>
      <c r="F29" s="161"/>
      <c r="G29" s="160"/>
      <c r="H29" s="161"/>
      <c r="I29" s="161"/>
      <c r="J29" s="160"/>
    </row>
    <row r="30" spans="1:10" ht="15" customHeight="1" x14ac:dyDescent="0.25">
      <c r="A30" s="163" t="s">
        <v>258</v>
      </c>
      <c r="B30" s="216" t="s">
        <v>327</v>
      </c>
      <c r="C30" s="216"/>
      <c r="D30" s="168">
        <v>1078</v>
      </c>
      <c r="E30" s="164">
        <v>0.34855185999999999</v>
      </c>
      <c r="F30" s="161"/>
      <c r="G30" s="160"/>
      <c r="H30" s="161"/>
      <c r="I30" s="161"/>
      <c r="J30" s="160"/>
    </row>
    <row r="31" spans="1:10" ht="15" customHeight="1" x14ac:dyDescent="0.25">
      <c r="A31" s="163" t="s">
        <v>258</v>
      </c>
      <c r="B31" s="216" t="s">
        <v>328</v>
      </c>
      <c r="C31" s="216"/>
      <c r="D31" s="168">
        <v>150</v>
      </c>
      <c r="E31" s="164">
        <v>4.9752820000000003E-2</v>
      </c>
      <c r="F31" s="161"/>
      <c r="G31" s="160"/>
      <c r="H31" s="161"/>
      <c r="I31" s="161"/>
      <c r="J31" s="160"/>
    </row>
    <row r="32" spans="1:10" ht="15" customHeight="1" x14ac:dyDescent="0.25">
      <c r="A32" s="163" t="s">
        <v>258</v>
      </c>
      <c r="B32" s="216" t="s">
        <v>329</v>
      </c>
      <c r="C32" s="216"/>
      <c r="D32" s="168">
        <v>397</v>
      </c>
      <c r="E32" s="164">
        <v>0.12823467999999999</v>
      </c>
      <c r="F32" s="161"/>
      <c r="G32" s="160"/>
      <c r="H32" s="161"/>
      <c r="I32" s="161"/>
      <c r="J32" s="160"/>
    </row>
    <row r="33" spans="1:10" ht="15" customHeight="1" x14ac:dyDescent="0.25">
      <c r="A33" s="163" t="s">
        <v>258</v>
      </c>
      <c r="B33" s="216" t="s">
        <v>330</v>
      </c>
      <c r="C33" s="216"/>
      <c r="D33" s="168">
        <v>29</v>
      </c>
      <c r="E33" s="164">
        <v>9.33492E-3</v>
      </c>
      <c r="F33" s="161"/>
      <c r="G33" s="160"/>
      <c r="H33" s="161"/>
      <c r="I33" s="161"/>
      <c r="J33" s="160"/>
    </row>
    <row r="34" spans="1:10" ht="15" customHeight="1" x14ac:dyDescent="0.25">
      <c r="A34" s="163" t="s">
        <v>258</v>
      </c>
      <c r="B34" s="216" t="s">
        <v>331</v>
      </c>
      <c r="C34" s="216"/>
      <c r="D34" s="168">
        <v>691</v>
      </c>
      <c r="E34" s="164">
        <v>0.21923643000000001</v>
      </c>
      <c r="F34" s="161"/>
      <c r="G34" s="160"/>
      <c r="H34" s="161"/>
      <c r="I34" s="161"/>
      <c r="J34" s="160"/>
    </row>
    <row r="35" spans="1:10" ht="15" customHeight="1" x14ac:dyDescent="0.25">
      <c r="A35" s="163" t="s">
        <v>258</v>
      </c>
      <c r="B35" s="214" t="s">
        <v>291</v>
      </c>
      <c r="C35" s="214"/>
      <c r="D35" s="170">
        <v>3106</v>
      </c>
      <c r="E35" s="167" t="s">
        <v>266</v>
      </c>
      <c r="F35" s="161"/>
      <c r="G35" s="160"/>
      <c r="H35" s="161"/>
      <c r="I35" s="161"/>
      <c r="J35" s="160"/>
    </row>
    <row r="36" spans="1:10" ht="15" customHeight="1" x14ac:dyDescent="0.2">
      <c r="A36" s="224" t="s">
        <v>332</v>
      </c>
      <c r="B36" s="224"/>
      <c r="C36" s="224"/>
      <c r="D36" s="225"/>
      <c r="E36" s="226"/>
      <c r="F36" s="161"/>
      <c r="G36" s="160"/>
      <c r="H36" s="161"/>
      <c r="I36" s="161"/>
      <c r="J36" s="160"/>
    </row>
    <row r="37" spans="1:10" ht="15" customHeight="1" x14ac:dyDescent="0.2">
      <c r="D37" s="160"/>
      <c r="E37" s="161"/>
      <c r="F37" s="161"/>
      <c r="G37" s="160"/>
      <c r="H37" s="161"/>
      <c r="I37" s="161"/>
      <c r="J37" s="160"/>
    </row>
    <row r="38" spans="1:10" ht="15" customHeight="1" x14ac:dyDescent="0.25">
      <c r="A38" s="215" t="s">
        <v>333</v>
      </c>
      <c r="B38" s="215"/>
      <c r="C38" s="215"/>
      <c r="D38" s="220">
        <v>2019</v>
      </c>
      <c r="E38" s="221"/>
      <c r="F38" s="221"/>
      <c r="G38" s="222">
        <v>2018</v>
      </c>
      <c r="H38" s="223"/>
      <c r="I38" s="223"/>
      <c r="J38" s="160"/>
    </row>
    <row r="39" spans="1:10" ht="15" customHeight="1" x14ac:dyDescent="0.25">
      <c r="A39" s="219"/>
      <c r="B39" s="219"/>
      <c r="C39" s="219"/>
      <c r="D39" s="171" t="s">
        <v>256</v>
      </c>
      <c r="E39" s="172" t="s">
        <v>315</v>
      </c>
      <c r="F39" s="172" t="s">
        <v>316</v>
      </c>
      <c r="G39" s="175" t="s">
        <v>256</v>
      </c>
      <c r="H39" s="172" t="s">
        <v>315</v>
      </c>
      <c r="I39" s="172" t="s">
        <v>316</v>
      </c>
      <c r="J39" s="160"/>
    </row>
    <row r="40" spans="1:10" ht="15" customHeight="1" x14ac:dyDescent="0.25">
      <c r="A40" s="163" t="s">
        <v>258</v>
      </c>
      <c r="B40" s="163" t="s">
        <v>258</v>
      </c>
      <c r="C40" s="173" t="s">
        <v>317</v>
      </c>
      <c r="D40" s="178">
        <v>1377</v>
      </c>
      <c r="E40" s="174">
        <v>0.53940339000000004</v>
      </c>
      <c r="F40" s="164">
        <v>0.44291174</v>
      </c>
      <c r="G40" s="179">
        <v>1657</v>
      </c>
      <c r="H40" s="174">
        <v>0.59271085000000001</v>
      </c>
      <c r="I40" s="164">
        <v>0.50113942</v>
      </c>
      <c r="J40" s="160"/>
    </row>
    <row r="41" spans="1:10" ht="15" customHeight="1" x14ac:dyDescent="0.25">
      <c r="A41" s="163" t="s">
        <v>258</v>
      </c>
      <c r="B41" s="163" t="s">
        <v>258</v>
      </c>
      <c r="C41" s="173" t="s">
        <v>318</v>
      </c>
      <c r="D41" s="178">
        <v>931</v>
      </c>
      <c r="E41" s="174">
        <v>0.36515048</v>
      </c>
      <c r="F41" s="164">
        <v>0.29983021999999998</v>
      </c>
      <c r="G41" s="179">
        <v>901</v>
      </c>
      <c r="H41" s="174">
        <v>0.31885741000000001</v>
      </c>
      <c r="I41" s="164">
        <v>0.26959523000000002</v>
      </c>
      <c r="J41" s="160"/>
    </row>
    <row r="42" spans="1:10" ht="15" customHeight="1" x14ac:dyDescent="0.25">
      <c r="A42" s="163" t="s">
        <v>258</v>
      </c>
      <c r="B42" s="163" t="s">
        <v>258</v>
      </c>
      <c r="C42" s="173" t="s">
        <v>319</v>
      </c>
      <c r="D42" s="178">
        <v>187</v>
      </c>
      <c r="E42" s="174">
        <v>7.3371480000000003E-2</v>
      </c>
      <c r="F42" s="164">
        <v>6.0246359999999999E-2</v>
      </c>
      <c r="G42" s="179">
        <v>213</v>
      </c>
      <c r="H42" s="174">
        <v>7.5549870000000005E-2</v>
      </c>
      <c r="I42" s="164">
        <v>6.3877719999999999E-2</v>
      </c>
      <c r="J42" s="160"/>
    </row>
    <row r="43" spans="1:10" ht="15" customHeight="1" x14ac:dyDescent="0.25">
      <c r="A43" s="163" t="s">
        <v>258</v>
      </c>
      <c r="B43" s="163" t="s">
        <v>258</v>
      </c>
      <c r="C43" s="173" t="s">
        <v>320</v>
      </c>
      <c r="D43" s="178">
        <v>39</v>
      </c>
      <c r="E43" s="174">
        <v>1.554872E-2</v>
      </c>
      <c r="F43" s="164">
        <v>1.2767270000000001E-2</v>
      </c>
      <c r="G43" s="179">
        <v>24</v>
      </c>
      <c r="H43" s="174">
        <v>8.0878100000000008E-3</v>
      </c>
      <c r="I43" s="164">
        <v>6.8382800000000004E-3</v>
      </c>
      <c r="J43" s="160"/>
    </row>
    <row r="44" spans="1:10" ht="15" customHeight="1" x14ac:dyDescent="0.25">
      <c r="A44" s="163" t="s">
        <v>258</v>
      </c>
      <c r="B44" s="163" t="s">
        <v>258</v>
      </c>
      <c r="C44" s="173" t="s">
        <v>321</v>
      </c>
      <c r="D44" s="178">
        <v>17</v>
      </c>
      <c r="E44" s="174">
        <v>6.5259300000000001E-3</v>
      </c>
      <c r="F44" s="164">
        <v>5.3585300000000002E-3</v>
      </c>
      <c r="G44" s="179">
        <v>15</v>
      </c>
      <c r="H44" s="174">
        <v>4.7940600000000002E-3</v>
      </c>
      <c r="I44" s="164">
        <v>4.0533899999999996E-3</v>
      </c>
      <c r="J44" s="160"/>
    </row>
    <row r="45" spans="1:10" ht="15" customHeight="1" x14ac:dyDescent="0.25">
      <c r="A45" s="163" t="s">
        <v>258</v>
      </c>
      <c r="B45" s="212" t="s">
        <v>264</v>
      </c>
      <c r="C45" s="212"/>
      <c r="D45" s="169">
        <v>2551</v>
      </c>
      <c r="E45" s="166">
        <v>1</v>
      </c>
      <c r="F45" s="166">
        <v>0.82111411000000001</v>
      </c>
      <c r="G45" s="180">
        <v>2810</v>
      </c>
      <c r="H45" s="166">
        <v>1</v>
      </c>
      <c r="I45" s="166">
        <v>0.84550402999999996</v>
      </c>
      <c r="J45" s="160"/>
    </row>
    <row r="46" spans="1:10" ht="15" customHeight="1" x14ac:dyDescent="0.25">
      <c r="A46" s="163" t="s">
        <v>258</v>
      </c>
      <c r="B46" s="163" t="s">
        <v>258</v>
      </c>
      <c r="C46" s="163" t="s">
        <v>334</v>
      </c>
      <c r="D46" s="168">
        <v>525</v>
      </c>
      <c r="E46" s="164" t="s">
        <v>266</v>
      </c>
      <c r="F46" s="164">
        <v>0.16671554</v>
      </c>
      <c r="G46" s="176">
        <v>483</v>
      </c>
      <c r="H46" s="164" t="s">
        <v>266</v>
      </c>
      <c r="I46" s="164">
        <v>0.14471091999999999</v>
      </c>
      <c r="J46" s="160"/>
    </row>
    <row r="47" spans="1:10" ht="15" customHeight="1" x14ac:dyDescent="0.25">
      <c r="A47" s="163" t="s">
        <v>258</v>
      </c>
      <c r="B47" s="163" t="s">
        <v>258</v>
      </c>
      <c r="C47" s="163" t="s">
        <v>335</v>
      </c>
      <c r="D47" s="168">
        <v>34</v>
      </c>
      <c r="E47" s="164" t="s">
        <v>266</v>
      </c>
      <c r="F47" s="164">
        <v>1.0701199999999999E-2</v>
      </c>
      <c r="G47" s="176">
        <v>29</v>
      </c>
      <c r="H47" s="164" t="s">
        <v>266</v>
      </c>
      <c r="I47" s="164">
        <v>7.9188899999999996E-3</v>
      </c>
      <c r="J47" s="160"/>
    </row>
    <row r="48" spans="1:10" ht="15" customHeight="1" x14ac:dyDescent="0.25">
      <c r="A48" s="163" t="s">
        <v>258</v>
      </c>
      <c r="B48" s="163" t="s">
        <v>258</v>
      </c>
      <c r="C48" s="163" t="s">
        <v>336</v>
      </c>
      <c r="D48" s="168">
        <v>5</v>
      </c>
      <c r="E48" s="164" t="s">
        <v>266</v>
      </c>
      <c r="F48" s="164">
        <v>1.46915E-3</v>
      </c>
      <c r="G48" s="176">
        <v>6</v>
      </c>
      <c r="H48" s="164" t="s">
        <v>266</v>
      </c>
      <c r="I48" s="164">
        <v>1.86616E-3</v>
      </c>
      <c r="J48" s="160"/>
    </row>
    <row r="49" spans="1:10" ht="15" customHeight="1" x14ac:dyDescent="0.25">
      <c r="A49" s="163" t="s">
        <v>258</v>
      </c>
      <c r="B49" s="214" t="s">
        <v>267</v>
      </c>
      <c r="C49" s="214"/>
      <c r="D49" s="170">
        <v>3115</v>
      </c>
      <c r="E49" s="167">
        <v>1</v>
      </c>
      <c r="F49" s="167">
        <v>1</v>
      </c>
      <c r="G49" s="177">
        <v>3328</v>
      </c>
      <c r="H49" s="167">
        <v>1</v>
      </c>
      <c r="I49" s="167">
        <v>1</v>
      </c>
      <c r="J49" s="160"/>
    </row>
    <row r="50" spans="1:10" ht="15" customHeight="1" x14ac:dyDescent="0.2">
      <c r="D50" s="160"/>
      <c r="E50" s="161"/>
      <c r="F50" s="161"/>
      <c r="G50" s="160"/>
      <c r="H50" s="161"/>
      <c r="I50" s="161"/>
      <c r="J50" s="160"/>
    </row>
    <row r="51" spans="1:10" ht="15" customHeight="1" x14ac:dyDescent="0.25">
      <c r="A51" s="215" t="s">
        <v>337</v>
      </c>
      <c r="B51" s="215"/>
      <c r="C51" s="215"/>
      <c r="D51" s="220">
        <v>2019</v>
      </c>
      <c r="E51" s="221"/>
      <c r="F51" s="221"/>
      <c r="G51" s="222">
        <v>2018</v>
      </c>
      <c r="H51" s="223"/>
      <c r="I51" s="223"/>
      <c r="J51" s="160"/>
    </row>
    <row r="52" spans="1:10" ht="15" customHeight="1" x14ac:dyDescent="0.25">
      <c r="A52" s="219"/>
      <c r="B52" s="219"/>
      <c r="C52" s="219"/>
      <c r="D52" s="171" t="s">
        <v>256</v>
      </c>
      <c r="E52" s="172" t="s">
        <v>315</v>
      </c>
      <c r="F52" s="172" t="s">
        <v>316</v>
      </c>
      <c r="G52" s="175" t="s">
        <v>256</v>
      </c>
      <c r="H52" s="172" t="s">
        <v>315</v>
      </c>
      <c r="I52" s="172" t="s">
        <v>316</v>
      </c>
      <c r="J52" s="160"/>
    </row>
    <row r="53" spans="1:10" ht="15" customHeight="1" x14ac:dyDescent="0.25">
      <c r="A53" s="163" t="s">
        <v>258</v>
      </c>
      <c r="B53" s="163" t="s">
        <v>258</v>
      </c>
      <c r="C53" s="173" t="s">
        <v>317</v>
      </c>
      <c r="D53" s="178">
        <v>702</v>
      </c>
      <c r="E53" s="174">
        <v>0.31035889</v>
      </c>
      <c r="F53" s="164">
        <v>0.22699398000000001</v>
      </c>
      <c r="G53" s="179">
        <v>1095</v>
      </c>
      <c r="H53" s="174">
        <v>0.38591760000000003</v>
      </c>
      <c r="I53" s="164">
        <v>0.33018458000000001</v>
      </c>
      <c r="J53" s="160"/>
    </row>
    <row r="54" spans="1:10" ht="15" customHeight="1" x14ac:dyDescent="0.25">
      <c r="A54" s="163" t="s">
        <v>258</v>
      </c>
      <c r="B54" s="163" t="s">
        <v>258</v>
      </c>
      <c r="C54" s="173" t="s">
        <v>318</v>
      </c>
      <c r="D54" s="178">
        <v>1052</v>
      </c>
      <c r="E54" s="174">
        <v>0.46577447999999999</v>
      </c>
      <c r="F54" s="164">
        <v>0.34066368000000002</v>
      </c>
      <c r="G54" s="179">
        <v>1204</v>
      </c>
      <c r="H54" s="174">
        <v>0.42201260000000002</v>
      </c>
      <c r="I54" s="164">
        <v>0.36106684999999999</v>
      </c>
      <c r="J54" s="160"/>
    </row>
    <row r="55" spans="1:10" ht="15" customHeight="1" x14ac:dyDescent="0.25">
      <c r="A55" s="163" t="s">
        <v>258</v>
      </c>
      <c r="B55" s="163" t="s">
        <v>258</v>
      </c>
      <c r="C55" s="173" t="s">
        <v>319</v>
      </c>
      <c r="D55" s="178">
        <v>420</v>
      </c>
      <c r="E55" s="174">
        <v>0.18529441999999999</v>
      </c>
      <c r="F55" s="164">
        <v>0.13552284000000001</v>
      </c>
      <c r="G55" s="179">
        <v>435</v>
      </c>
      <c r="H55" s="174">
        <v>0.15201381</v>
      </c>
      <c r="I55" s="164">
        <v>0.13006044</v>
      </c>
      <c r="J55" s="160"/>
    </row>
    <row r="56" spans="1:10" ht="15" customHeight="1" x14ac:dyDescent="0.25">
      <c r="A56" s="163" t="s">
        <v>258</v>
      </c>
      <c r="B56" s="163" t="s">
        <v>258</v>
      </c>
      <c r="C56" s="173" t="s">
        <v>320</v>
      </c>
      <c r="D56" s="178">
        <v>73</v>
      </c>
      <c r="E56" s="174">
        <v>3.136808E-2</v>
      </c>
      <c r="F56" s="164">
        <v>2.2942359999999998E-2</v>
      </c>
      <c r="G56" s="179">
        <v>88</v>
      </c>
      <c r="H56" s="174">
        <v>2.9793819999999999E-2</v>
      </c>
      <c r="I56" s="164">
        <v>2.5491090000000001E-2</v>
      </c>
      <c r="J56" s="160"/>
    </row>
    <row r="57" spans="1:10" ht="15" customHeight="1" x14ac:dyDescent="0.25">
      <c r="A57" s="163" t="s">
        <v>258</v>
      </c>
      <c r="B57" s="163" t="s">
        <v>258</v>
      </c>
      <c r="C57" s="173" t="s">
        <v>321</v>
      </c>
      <c r="D57" s="178">
        <v>17</v>
      </c>
      <c r="E57" s="174">
        <v>7.2041300000000004E-3</v>
      </c>
      <c r="F57" s="164">
        <v>5.26904E-3</v>
      </c>
      <c r="G57" s="179">
        <v>30</v>
      </c>
      <c r="H57" s="174">
        <v>1.0262179999999999E-2</v>
      </c>
      <c r="I57" s="164">
        <v>8.7801400000000005E-3</v>
      </c>
      <c r="J57" s="160"/>
    </row>
    <row r="58" spans="1:10" ht="15" customHeight="1" x14ac:dyDescent="0.25">
      <c r="A58" s="163" t="s">
        <v>258</v>
      </c>
      <c r="B58" s="212" t="s">
        <v>264</v>
      </c>
      <c r="C58" s="212"/>
      <c r="D58" s="169">
        <v>2264</v>
      </c>
      <c r="E58" s="166">
        <v>1</v>
      </c>
      <c r="F58" s="166">
        <v>0.73139189999999998</v>
      </c>
      <c r="G58" s="180">
        <v>2852</v>
      </c>
      <c r="H58" s="166">
        <v>1</v>
      </c>
      <c r="I58" s="166">
        <v>0.85558310999999998</v>
      </c>
      <c r="J58" s="160"/>
    </row>
    <row r="59" spans="1:10" ht="15" customHeight="1" x14ac:dyDescent="0.25">
      <c r="A59" s="163" t="s">
        <v>258</v>
      </c>
      <c r="B59" s="163" t="s">
        <v>258</v>
      </c>
      <c r="C59" s="163" t="s">
        <v>334</v>
      </c>
      <c r="D59" s="168">
        <v>695</v>
      </c>
      <c r="E59" s="164" t="s">
        <v>266</v>
      </c>
      <c r="F59" s="164">
        <v>0.2235116</v>
      </c>
      <c r="G59" s="176">
        <v>372</v>
      </c>
      <c r="H59" s="164" t="s">
        <v>266</v>
      </c>
      <c r="I59" s="164">
        <v>0.11132714</v>
      </c>
      <c r="J59" s="160"/>
    </row>
    <row r="60" spans="1:10" ht="15" customHeight="1" x14ac:dyDescent="0.25">
      <c r="A60" s="163" t="s">
        <v>258</v>
      </c>
      <c r="B60" s="163" t="s">
        <v>258</v>
      </c>
      <c r="C60" s="163" t="s">
        <v>335</v>
      </c>
      <c r="D60" s="168">
        <v>44</v>
      </c>
      <c r="E60" s="164" t="s">
        <v>266</v>
      </c>
      <c r="F60" s="164">
        <v>1.3299E-2</v>
      </c>
      <c r="G60" s="176">
        <v>55</v>
      </c>
      <c r="H60" s="164" t="s">
        <v>266</v>
      </c>
      <c r="I60" s="164">
        <v>1.559924E-2</v>
      </c>
      <c r="J60" s="160"/>
    </row>
    <row r="61" spans="1:10" ht="15" customHeight="1" x14ac:dyDescent="0.25">
      <c r="A61" s="163" t="s">
        <v>258</v>
      </c>
      <c r="B61" s="163" t="s">
        <v>258</v>
      </c>
      <c r="C61" s="163" t="s">
        <v>336</v>
      </c>
      <c r="D61" s="168">
        <v>100</v>
      </c>
      <c r="E61" s="164" t="s">
        <v>266</v>
      </c>
      <c r="F61" s="164">
        <v>3.1797499999999999E-2</v>
      </c>
      <c r="G61" s="176">
        <v>60</v>
      </c>
      <c r="H61" s="164" t="s">
        <v>266</v>
      </c>
      <c r="I61" s="164">
        <v>1.7490519999999999E-2</v>
      </c>
      <c r="J61" s="160"/>
    </row>
    <row r="62" spans="1:10" ht="15" customHeight="1" x14ac:dyDescent="0.25">
      <c r="A62" s="163" t="s">
        <v>258</v>
      </c>
      <c r="B62" s="214" t="s">
        <v>267</v>
      </c>
      <c r="C62" s="214"/>
      <c r="D62" s="170">
        <v>3103</v>
      </c>
      <c r="E62" s="167">
        <v>1</v>
      </c>
      <c r="F62" s="167">
        <v>1</v>
      </c>
      <c r="G62" s="177">
        <v>3339</v>
      </c>
      <c r="H62" s="167">
        <v>1</v>
      </c>
      <c r="I62" s="167">
        <v>1</v>
      </c>
      <c r="J62" s="160"/>
    </row>
    <row r="63" spans="1:10" ht="15" customHeight="1" x14ac:dyDescent="0.2">
      <c r="D63" s="160"/>
      <c r="E63" s="161"/>
      <c r="F63" s="161"/>
      <c r="G63" s="160"/>
      <c r="H63" s="161"/>
      <c r="I63" s="161"/>
      <c r="J63" s="160"/>
    </row>
    <row r="64" spans="1:10" ht="15" customHeight="1" x14ac:dyDescent="0.25">
      <c r="A64" s="215" t="s">
        <v>338</v>
      </c>
      <c r="B64" s="215"/>
      <c r="C64" s="215"/>
      <c r="D64" s="220">
        <v>2019</v>
      </c>
      <c r="E64" s="221"/>
      <c r="F64" s="221"/>
      <c r="G64" s="222">
        <v>2018</v>
      </c>
      <c r="H64" s="223"/>
      <c r="I64" s="223"/>
      <c r="J64" s="160"/>
    </row>
    <row r="65" spans="1:10" ht="15" customHeight="1" x14ac:dyDescent="0.25">
      <c r="A65" s="219"/>
      <c r="B65" s="219"/>
      <c r="C65" s="219"/>
      <c r="D65" s="171" t="s">
        <v>256</v>
      </c>
      <c r="E65" s="172" t="s">
        <v>315</v>
      </c>
      <c r="F65" s="172" t="s">
        <v>316</v>
      </c>
      <c r="G65" s="175" t="s">
        <v>256</v>
      </c>
      <c r="H65" s="172" t="s">
        <v>315</v>
      </c>
      <c r="I65" s="172" t="s">
        <v>316</v>
      </c>
      <c r="J65" s="160"/>
    </row>
    <row r="66" spans="1:10" ht="15" customHeight="1" x14ac:dyDescent="0.25">
      <c r="A66" s="163" t="s">
        <v>258</v>
      </c>
      <c r="B66" s="163" t="s">
        <v>258</v>
      </c>
      <c r="C66" s="173" t="s">
        <v>317</v>
      </c>
      <c r="D66" s="178">
        <v>266</v>
      </c>
      <c r="E66" s="174">
        <v>0.21966236</v>
      </c>
      <c r="F66" s="164">
        <v>8.6265930000000005E-2</v>
      </c>
      <c r="G66" s="179">
        <v>550</v>
      </c>
      <c r="H66" s="174">
        <v>0.29901082000000001</v>
      </c>
      <c r="I66" s="164">
        <v>0.16382516999999999</v>
      </c>
      <c r="J66" s="160"/>
    </row>
    <row r="67" spans="1:10" ht="15" customHeight="1" x14ac:dyDescent="0.25">
      <c r="A67" s="163" t="s">
        <v>258</v>
      </c>
      <c r="B67" s="163" t="s">
        <v>258</v>
      </c>
      <c r="C67" s="173" t="s">
        <v>318</v>
      </c>
      <c r="D67" s="178">
        <v>345</v>
      </c>
      <c r="E67" s="174">
        <v>0.28794792000000002</v>
      </c>
      <c r="F67" s="164">
        <v>0.11308306999999999</v>
      </c>
      <c r="G67" s="179">
        <v>547</v>
      </c>
      <c r="H67" s="174">
        <v>0.30182814000000002</v>
      </c>
      <c r="I67" s="164">
        <v>0.16536875000000001</v>
      </c>
      <c r="J67" s="160"/>
    </row>
    <row r="68" spans="1:10" ht="15" customHeight="1" x14ac:dyDescent="0.25">
      <c r="A68" s="163" t="s">
        <v>258</v>
      </c>
      <c r="B68" s="163" t="s">
        <v>258</v>
      </c>
      <c r="C68" s="173" t="s">
        <v>319</v>
      </c>
      <c r="D68" s="178">
        <v>563</v>
      </c>
      <c r="E68" s="174">
        <v>0.46321050000000003</v>
      </c>
      <c r="F68" s="164">
        <v>0.18191229</v>
      </c>
      <c r="G68" s="179">
        <v>680</v>
      </c>
      <c r="H68" s="174">
        <v>0.37353456000000002</v>
      </c>
      <c r="I68" s="164">
        <v>0.20465601</v>
      </c>
      <c r="J68" s="160"/>
    </row>
    <row r="69" spans="1:10" ht="15" customHeight="1" x14ac:dyDescent="0.25">
      <c r="A69" s="163" t="s">
        <v>258</v>
      </c>
      <c r="B69" s="163" t="s">
        <v>258</v>
      </c>
      <c r="C69" s="173" t="s">
        <v>320</v>
      </c>
      <c r="D69" s="178">
        <v>27</v>
      </c>
      <c r="E69" s="174">
        <v>2.2940080000000002E-2</v>
      </c>
      <c r="F69" s="164">
        <v>9.0090399999999994E-3</v>
      </c>
      <c r="G69" s="179">
        <v>35</v>
      </c>
      <c r="H69" s="174">
        <v>1.9370120000000001E-2</v>
      </c>
      <c r="I69" s="164">
        <v>1.0612709999999999E-2</v>
      </c>
      <c r="J69" s="160"/>
    </row>
    <row r="70" spans="1:10" ht="15" customHeight="1" x14ac:dyDescent="0.25">
      <c r="A70" s="163" t="s">
        <v>258</v>
      </c>
      <c r="B70" s="163" t="s">
        <v>258</v>
      </c>
      <c r="C70" s="173" t="s">
        <v>321</v>
      </c>
      <c r="D70" s="178">
        <v>8</v>
      </c>
      <c r="E70" s="174">
        <v>6.2391399999999998E-3</v>
      </c>
      <c r="F70" s="164">
        <v>2.4502399999999998E-3</v>
      </c>
      <c r="G70" s="179">
        <v>12</v>
      </c>
      <c r="H70" s="174">
        <v>6.2563599999999999E-3</v>
      </c>
      <c r="I70" s="164">
        <v>3.4277999999999999E-3</v>
      </c>
      <c r="J70" s="160"/>
    </row>
    <row r="71" spans="1:10" ht="15" customHeight="1" x14ac:dyDescent="0.25">
      <c r="A71" s="163" t="s">
        <v>258</v>
      </c>
      <c r="B71" s="212" t="s">
        <v>264</v>
      </c>
      <c r="C71" s="212"/>
      <c r="D71" s="169">
        <v>1209</v>
      </c>
      <c r="E71" s="166">
        <v>1</v>
      </c>
      <c r="F71" s="166">
        <v>0.39272057999999999</v>
      </c>
      <c r="G71" s="180">
        <v>1824</v>
      </c>
      <c r="H71" s="166">
        <v>1</v>
      </c>
      <c r="I71" s="166">
        <v>0.54789043999999998</v>
      </c>
      <c r="J71" s="160"/>
    </row>
    <row r="72" spans="1:10" ht="15" customHeight="1" x14ac:dyDescent="0.25">
      <c r="A72" s="163" t="s">
        <v>258</v>
      </c>
      <c r="B72" s="163" t="s">
        <v>258</v>
      </c>
      <c r="C72" s="163" t="s">
        <v>334</v>
      </c>
      <c r="D72" s="168">
        <v>1629</v>
      </c>
      <c r="E72" s="164" t="s">
        <v>266</v>
      </c>
      <c r="F72" s="164">
        <v>0.52654409000000002</v>
      </c>
      <c r="G72" s="176">
        <v>1255</v>
      </c>
      <c r="H72" s="164" t="s">
        <v>266</v>
      </c>
      <c r="I72" s="164">
        <v>0.37609037000000001</v>
      </c>
      <c r="J72" s="160"/>
    </row>
    <row r="73" spans="1:10" ht="15" customHeight="1" x14ac:dyDescent="0.25">
      <c r="A73" s="163" t="s">
        <v>258</v>
      </c>
      <c r="B73" s="163" t="s">
        <v>258</v>
      </c>
      <c r="C73" s="163" t="s">
        <v>335</v>
      </c>
      <c r="D73" s="168">
        <v>23</v>
      </c>
      <c r="E73" s="164" t="s">
        <v>266</v>
      </c>
      <c r="F73" s="164">
        <v>6.9899699999999999E-3</v>
      </c>
      <c r="G73" s="176">
        <v>15</v>
      </c>
      <c r="H73" s="164" t="s">
        <v>266</v>
      </c>
      <c r="I73" s="164">
        <v>4.2057300000000004E-3</v>
      </c>
      <c r="J73" s="160"/>
    </row>
    <row r="74" spans="1:10" ht="15" customHeight="1" x14ac:dyDescent="0.25">
      <c r="A74" s="163" t="s">
        <v>258</v>
      </c>
      <c r="B74" s="163" t="s">
        <v>258</v>
      </c>
      <c r="C74" s="163" t="s">
        <v>336</v>
      </c>
      <c r="D74" s="168">
        <v>234</v>
      </c>
      <c r="E74" s="164" t="s">
        <v>266</v>
      </c>
      <c r="F74" s="164">
        <v>7.3745370000000005E-2</v>
      </c>
      <c r="G74" s="176">
        <v>246</v>
      </c>
      <c r="H74" s="164" t="s">
        <v>266</v>
      </c>
      <c r="I74" s="164">
        <v>7.1813459999999996E-2</v>
      </c>
      <c r="J74" s="160"/>
    </row>
    <row r="75" spans="1:10" ht="15" customHeight="1" x14ac:dyDescent="0.25">
      <c r="A75" s="163" t="s">
        <v>258</v>
      </c>
      <c r="B75" s="214" t="s">
        <v>267</v>
      </c>
      <c r="C75" s="214"/>
      <c r="D75" s="170">
        <v>3095</v>
      </c>
      <c r="E75" s="167">
        <v>1</v>
      </c>
      <c r="F75" s="167">
        <v>1</v>
      </c>
      <c r="G75" s="177">
        <v>3340</v>
      </c>
      <c r="H75" s="167">
        <v>1</v>
      </c>
      <c r="I75" s="167">
        <v>1</v>
      </c>
      <c r="J75" s="160"/>
    </row>
    <row r="76" spans="1:10" ht="15" customHeight="1" x14ac:dyDescent="0.2">
      <c r="D76" s="160"/>
      <c r="E76" s="161"/>
      <c r="F76" s="161"/>
      <c r="G76" s="160"/>
      <c r="H76" s="161"/>
      <c r="I76" s="161"/>
      <c r="J76" s="160"/>
    </row>
    <row r="77" spans="1:10" ht="15" customHeight="1" x14ac:dyDescent="0.25">
      <c r="A77" s="215" t="s">
        <v>339</v>
      </c>
      <c r="B77" s="215"/>
      <c r="C77" s="215"/>
      <c r="D77" s="220">
        <v>2019</v>
      </c>
      <c r="E77" s="221"/>
      <c r="F77" s="221"/>
      <c r="G77" s="222">
        <v>2018</v>
      </c>
      <c r="H77" s="223"/>
      <c r="I77" s="223"/>
      <c r="J77" s="160"/>
    </row>
    <row r="78" spans="1:10" ht="15" customHeight="1" x14ac:dyDescent="0.25">
      <c r="A78" s="219"/>
      <c r="B78" s="219"/>
      <c r="C78" s="219"/>
      <c r="D78" s="171" t="s">
        <v>256</v>
      </c>
      <c r="E78" s="172" t="s">
        <v>315</v>
      </c>
      <c r="F78" s="172" t="s">
        <v>316</v>
      </c>
      <c r="G78" s="175" t="s">
        <v>256</v>
      </c>
      <c r="H78" s="172" t="s">
        <v>315</v>
      </c>
      <c r="I78" s="172" t="s">
        <v>316</v>
      </c>
      <c r="J78" s="160"/>
    </row>
    <row r="79" spans="1:10" ht="15" customHeight="1" x14ac:dyDescent="0.25">
      <c r="A79" s="163" t="s">
        <v>258</v>
      </c>
      <c r="B79" s="163" t="s">
        <v>258</v>
      </c>
      <c r="C79" s="173" t="s">
        <v>317</v>
      </c>
      <c r="D79" s="178">
        <v>365</v>
      </c>
      <c r="E79" s="174">
        <v>0.28601652999999999</v>
      </c>
      <c r="F79" s="164">
        <v>0.11761138</v>
      </c>
      <c r="G79" s="179">
        <v>542</v>
      </c>
      <c r="H79" s="174">
        <v>0.32001158000000002</v>
      </c>
      <c r="I79" s="164">
        <v>0.16259762</v>
      </c>
      <c r="J79" s="160"/>
    </row>
    <row r="80" spans="1:10" ht="15" customHeight="1" x14ac:dyDescent="0.25">
      <c r="A80" s="163" t="s">
        <v>258</v>
      </c>
      <c r="B80" s="163" t="s">
        <v>258</v>
      </c>
      <c r="C80" s="173" t="s">
        <v>318</v>
      </c>
      <c r="D80" s="178">
        <v>376</v>
      </c>
      <c r="E80" s="174">
        <v>0.29782950000000002</v>
      </c>
      <c r="F80" s="164">
        <v>0.12246893</v>
      </c>
      <c r="G80" s="179">
        <v>477</v>
      </c>
      <c r="H80" s="174">
        <v>0.28146276999999997</v>
      </c>
      <c r="I80" s="164">
        <v>0.143011</v>
      </c>
      <c r="J80" s="160"/>
    </row>
    <row r="81" spans="1:10" ht="15" customHeight="1" x14ac:dyDescent="0.25">
      <c r="A81" s="163" t="s">
        <v>258</v>
      </c>
      <c r="B81" s="163" t="s">
        <v>258</v>
      </c>
      <c r="C81" s="173" t="s">
        <v>319</v>
      </c>
      <c r="D81" s="178">
        <v>479</v>
      </c>
      <c r="E81" s="174">
        <v>0.37908606</v>
      </c>
      <c r="F81" s="164">
        <v>0.15588202000000001</v>
      </c>
      <c r="G81" s="179">
        <v>609</v>
      </c>
      <c r="H81" s="174">
        <v>0.36017275999999998</v>
      </c>
      <c r="I81" s="164">
        <v>0.18300348</v>
      </c>
      <c r="J81" s="160"/>
    </row>
    <row r="82" spans="1:10" ht="15" customHeight="1" x14ac:dyDescent="0.25">
      <c r="A82" s="163" t="s">
        <v>258</v>
      </c>
      <c r="B82" s="163" t="s">
        <v>258</v>
      </c>
      <c r="C82" s="173" t="s">
        <v>320</v>
      </c>
      <c r="D82" s="178">
        <v>34</v>
      </c>
      <c r="E82" s="174">
        <v>2.6582700000000001E-2</v>
      </c>
      <c r="F82" s="164">
        <v>1.093093E-2</v>
      </c>
      <c r="G82" s="179">
        <v>42</v>
      </c>
      <c r="H82" s="174">
        <v>2.396214E-2</v>
      </c>
      <c r="I82" s="164">
        <v>1.2175149999999999E-2</v>
      </c>
      <c r="J82" s="160"/>
    </row>
    <row r="83" spans="1:10" ht="15" customHeight="1" x14ac:dyDescent="0.25">
      <c r="A83" s="163" t="s">
        <v>258</v>
      </c>
      <c r="B83" s="163" t="s">
        <v>258</v>
      </c>
      <c r="C83" s="173" t="s">
        <v>321</v>
      </c>
      <c r="D83" s="178">
        <v>14</v>
      </c>
      <c r="E83" s="174">
        <v>1.04852E-2</v>
      </c>
      <c r="F83" s="164">
        <v>4.3115699999999998E-3</v>
      </c>
      <c r="G83" s="179">
        <v>26</v>
      </c>
      <c r="H83" s="174">
        <v>1.4390740000000001E-2</v>
      </c>
      <c r="I83" s="164">
        <v>7.3119200000000004E-3</v>
      </c>
      <c r="J83" s="160"/>
    </row>
    <row r="84" spans="1:10" ht="15" customHeight="1" x14ac:dyDescent="0.25">
      <c r="A84" s="163" t="s">
        <v>258</v>
      </c>
      <c r="B84" s="212" t="s">
        <v>264</v>
      </c>
      <c r="C84" s="212"/>
      <c r="D84" s="169">
        <v>1268</v>
      </c>
      <c r="E84" s="166">
        <v>1</v>
      </c>
      <c r="F84" s="166">
        <v>0.41120483000000002</v>
      </c>
      <c r="G84" s="180">
        <v>1696</v>
      </c>
      <c r="H84" s="166">
        <v>1</v>
      </c>
      <c r="I84" s="166">
        <v>0.50809915999999999</v>
      </c>
      <c r="J84" s="160"/>
    </row>
    <row r="85" spans="1:10" ht="15" customHeight="1" x14ac:dyDescent="0.25">
      <c r="A85" s="163" t="s">
        <v>258</v>
      </c>
      <c r="B85" s="163" t="s">
        <v>258</v>
      </c>
      <c r="C85" s="163" t="s">
        <v>334</v>
      </c>
      <c r="D85" s="168">
        <v>1576</v>
      </c>
      <c r="E85" s="164" t="s">
        <v>266</v>
      </c>
      <c r="F85" s="164">
        <v>0.51020407000000001</v>
      </c>
      <c r="G85" s="176">
        <v>1365</v>
      </c>
      <c r="H85" s="164" t="s">
        <v>266</v>
      </c>
      <c r="I85" s="164">
        <v>0.41003181999999999</v>
      </c>
      <c r="J85" s="160"/>
    </row>
    <row r="86" spans="1:10" ht="15" customHeight="1" x14ac:dyDescent="0.25">
      <c r="A86" s="163" t="s">
        <v>258</v>
      </c>
      <c r="B86" s="163" t="s">
        <v>258</v>
      </c>
      <c r="C86" s="163" t="s">
        <v>335</v>
      </c>
      <c r="D86" s="168">
        <v>117</v>
      </c>
      <c r="E86" s="164" t="s">
        <v>266</v>
      </c>
      <c r="F86" s="164">
        <v>3.6843580000000001E-2</v>
      </c>
      <c r="G86" s="176">
        <v>131</v>
      </c>
      <c r="H86" s="164" t="s">
        <v>266</v>
      </c>
      <c r="I86" s="164">
        <v>3.8761459999999998E-2</v>
      </c>
      <c r="J86" s="160"/>
    </row>
    <row r="87" spans="1:10" ht="15" customHeight="1" x14ac:dyDescent="0.25">
      <c r="A87" s="163" t="s">
        <v>258</v>
      </c>
      <c r="B87" s="163" t="s">
        <v>258</v>
      </c>
      <c r="C87" s="163" t="s">
        <v>336</v>
      </c>
      <c r="D87" s="168">
        <v>132</v>
      </c>
      <c r="E87" s="164" t="s">
        <v>266</v>
      </c>
      <c r="F87" s="164">
        <v>4.1747520000000003E-2</v>
      </c>
      <c r="G87" s="176">
        <v>148</v>
      </c>
      <c r="H87" s="164" t="s">
        <v>266</v>
      </c>
      <c r="I87" s="164">
        <v>4.3107550000000001E-2</v>
      </c>
      <c r="J87" s="160"/>
    </row>
    <row r="88" spans="1:10" ht="15" customHeight="1" x14ac:dyDescent="0.25">
      <c r="A88" s="163" t="s">
        <v>258</v>
      </c>
      <c r="B88" s="214" t="s">
        <v>267</v>
      </c>
      <c r="C88" s="214"/>
      <c r="D88" s="170">
        <v>3093</v>
      </c>
      <c r="E88" s="167">
        <v>1</v>
      </c>
      <c r="F88" s="167">
        <v>1</v>
      </c>
      <c r="G88" s="177">
        <v>3340</v>
      </c>
      <c r="H88" s="167">
        <v>1</v>
      </c>
      <c r="I88" s="167">
        <v>1</v>
      </c>
      <c r="J88" s="160"/>
    </row>
    <row r="89" spans="1:10" ht="15" customHeight="1" x14ac:dyDescent="0.2">
      <c r="D89" s="160"/>
      <c r="E89" s="161"/>
      <c r="F89" s="161"/>
      <c r="G89" s="160"/>
      <c r="H89" s="161"/>
      <c r="I89" s="161"/>
      <c r="J89" s="160"/>
    </row>
    <row r="90" spans="1:10" ht="15" customHeight="1" x14ac:dyDescent="0.25">
      <c r="A90" s="215" t="s">
        <v>340</v>
      </c>
      <c r="B90" s="215"/>
      <c r="C90" s="215"/>
      <c r="D90" s="220">
        <v>2019</v>
      </c>
      <c r="E90" s="221"/>
      <c r="F90" s="221"/>
      <c r="G90" s="222">
        <v>2018</v>
      </c>
      <c r="H90" s="223"/>
      <c r="I90" s="223"/>
      <c r="J90" s="160"/>
    </row>
    <row r="91" spans="1:10" ht="15" customHeight="1" x14ac:dyDescent="0.25">
      <c r="A91" s="219"/>
      <c r="B91" s="219"/>
      <c r="C91" s="219"/>
      <c r="D91" s="171" t="s">
        <v>256</v>
      </c>
      <c r="E91" s="172" t="s">
        <v>315</v>
      </c>
      <c r="F91" s="172" t="s">
        <v>316</v>
      </c>
      <c r="G91" s="175" t="s">
        <v>256</v>
      </c>
      <c r="H91" s="172" t="s">
        <v>315</v>
      </c>
      <c r="I91" s="172" t="s">
        <v>316</v>
      </c>
      <c r="J91" s="160"/>
    </row>
    <row r="92" spans="1:10" ht="15" customHeight="1" x14ac:dyDescent="0.25">
      <c r="A92" s="163" t="s">
        <v>258</v>
      </c>
      <c r="B92" s="163" t="s">
        <v>258</v>
      </c>
      <c r="C92" s="173" t="s">
        <v>317</v>
      </c>
      <c r="D92" s="178">
        <v>152</v>
      </c>
      <c r="E92" s="174">
        <v>0.17560793999999999</v>
      </c>
      <c r="F92" s="164">
        <v>4.9443279999999999E-2</v>
      </c>
      <c r="G92" s="179">
        <v>333</v>
      </c>
      <c r="H92" s="174">
        <v>0.25296131999999999</v>
      </c>
      <c r="I92" s="164">
        <v>0.10015032</v>
      </c>
      <c r="J92" s="160"/>
    </row>
    <row r="93" spans="1:10" ht="15" customHeight="1" x14ac:dyDescent="0.25">
      <c r="A93" s="163" t="s">
        <v>258</v>
      </c>
      <c r="B93" s="163" t="s">
        <v>258</v>
      </c>
      <c r="C93" s="173" t="s">
        <v>318</v>
      </c>
      <c r="D93" s="178">
        <v>158</v>
      </c>
      <c r="E93" s="174">
        <v>0.18375142</v>
      </c>
      <c r="F93" s="164">
        <v>5.1736119999999997E-2</v>
      </c>
      <c r="G93" s="179">
        <v>275</v>
      </c>
      <c r="H93" s="174">
        <v>0.20738569000000001</v>
      </c>
      <c r="I93" s="164">
        <v>8.2106399999999996E-2</v>
      </c>
      <c r="J93" s="160"/>
    </row>
    <row r="94" spans="1:10" ht="15" customHeight="1" x14ac:dyDescent="0.25">
      <c r="A94" s="163" t="s">
        <v>258</v>
      </c>
      <c r="B94" s="163" t="s">
        <v>258</v>
      </c>
      <c r="C94" s="173" t="s">
        <v>319</v>
      </c>
      <c r="D94" s="178">
        <v>526</v>
      </c>
      <c r="E94" s="174">
        <v>0.60946151000000004</v>
      </c>
      <c r="F94" s="164">
        <v>0.17159689</v>
      </c>
      <c r="G94" s="179">
        <v>670</v>
      </c>
      <c r="H94" s="174">
        <v>0.51363506000000003</v>
      </c>
      <c r="I94" s="164">
        <v>0.20335407</v>
      </c>
      <c r="J94" s="160"/>
    </row>
    <row r="95" spans="1:10" ht="15" customHeight="1" x14ac:dyDescent="0.25">
      <c r="A95" s="163" t="s">
        <v>258</v>
      </c>
      <c r="B95" s="163" t="s">
        <v>258</v>
      </c>
      <c r="C95" s="173" t="s">
        <v>320</v>
      </c>
      <c r="D95" s="178">
        <v>18</v>
      </c>
      <c r="E95" s="174">
        <v>2.129584E-2</v>
      </c>
      <c r="F95" s="164">
        <v>5.9959499999999999E-3</v>
      </c>
      <c r="G95" s="179">
        <v>21</v>
      </c>
      <c r="H95" s="174">
        <v>1.5848190000000002E-2</v>
      </c>
      <c r="I95" s="164">
        <v>6.2744799999999998E-3</v>
      </c>
      <c r="J95" s="160"/>
    </row>
    <row r="96" spans="1:10" ht="15" customHeight="1" x14ac:dyDescent="0.25">
      <c r="A96" s="163" t="s">
        <v>258</v>
      </c>
      <c r="B96" s="163" t="s">
        <v>258</v>
      </c>
      <c r="C96" s="173" t="s">
        <v>321</v>
      </c>
      <c r="D96" s="178">
        <v>9</v>
      </c>
      <c r="E96" s="174">
        <v>9.8832799999999995E-3</v>
      </c>
      <c r="F96" s="164">
        <v>2.78269E-3</v>
      </c>
      <c r="G96" s="179">
        <v>14</v>
      </c>
      <c r="H96" s="174">
        <v>1.016975E-2</v>
      </c>
      <c r="I96" s="164">
        <v>4.0263199999999999E-3</v>
      </c>
      <c r="J96" s="160"/>
    </row>
    <row r="97" spans="1:10" ht="15" customHeight="1" x14ac:dyDescent="0.25">
      <c r="A97" s="163" t="s">
        <v>258</v>
      </c>
      <c r="B97" s="212" t="s">
        <v>264</v>
      </c>
      <c r="C97" s="212"/>
      <c r="D97" s="169">
        <v>863</v>
      </c>
      <c r="E97" s="166">
        <v>1</v>
      </c>
      <c r="F97" s="166">
        <v>0.28155491999999999</v>
      </c>
      <c r="G97" s="180">
        <v>1313</v>
      </c>
      <c r="H97" s="166">
        <v>1</v>
      </c>
      <c r="I97" s="166">
        <v>0.39591158999999998</v>
      </c>
      <c r="J97" s="160"/>
    </row>
    <row r="98" spans="1:10" ht="15" customHeight="1" x14ac:dyDescent="0.25">
      <c r="A98" s="163" t="s">
        <v>258</v>
      </c>
      <c r="B98" s="163" t="s">
        <v>258</v>
      </c>
      <c r="C98" s="163" t="s">
        <v>334</v>
      </c>
      <c r="D98" s="168">
        <v>1829</v>
      </c>
      <c r="E98" s="164" t="s">
        <v>266</v>
      </c>
      <c r="F98" s="164">
        <v>0.59653031000000001</v>
      </c>
      <c r="G98" s="176">
        <v>1571</v>
      </c>
      <c r="H98" s="164" t="s">
        <v>266</v>
      </c>
      <c r="I98" s="164">
        <v>0.47025214999999998</v>
      </c>
      <c r="J98" s="160"/>
    </row>
    <row r="99" spans="1:10" ht="15" customHeight="1" x14ac:dyDescent="0.25">
      <c r="A99" s="163" t="s">
        <v>258</v>
      </c>
      <c r="B99" s="163" t="s">
        <v>258</v>
      </c>
      <c r="C99" s="163" t="s">
        <v>335</v>
      </c>
      <c r="D99" s="168">
        <v>93</v>
      </c>
      <c r="E99" s="164" t="s">
        <v>266</v>
      </c>
      <c r="F99" s="164">
        <v>2.9104189999999999E-2</v>
      </c>
      <c r="G99" s="176">
        <v>85</v>
      </c>
      <c r="H99" s="164" t="s">
        <v>266</v>
      </c>
      <c r="I99" s="164">
        <v>2.4633390000000002E-2</v>
      </c>
      <c r="J99" s="160"/>
    </row>
    <row r="100" spans="1:10" ht="15" customHeight="1" x14ac:dyDescent="0.25">
      <c r="A100" s="163" t="s">
        <v>258</v>
      </c>
      <c r="B100" s="163" t="s">
        <v>258</v>
      </c>
      <c r="C100" s="163" t="s">
        <v>336</v>
      </c>
      <c r="D100" s="168">
        <v>290</v>
      </c>
      <c r="E100" s="164" t="s">
        <v>266</v>
      </c>
      <c r="F100" s="164">
        <v>9.2810580000000004E-2</v>
      </c>
      <c r="G100" s="176">
        <v>366</v>
      </c>
      <c r="H100" s="164" t="s">
        <v>266</v>
      </c>
      <c r="I100" s="164">
        <v>0.10920286999999999</v>
      </c>
      <c r="J100" s="160"/>
    </row>
    <row r="101" spans="1:10" ht="15" customHeight="1" x14ac:dyDescent="0.25">
      <c r="A101" s="163" t="s">
        <v>258</v>
      </c>
      <c r="B101" s="214" t="s">
        <v>267</v>
      </c>
      <c r="C101" s="214"/>
      <c r="D101" s="170">
        <v>3075</v>
      </c>
      <c r="E101" s="167">
        <v>1</v>
      </c>
      <c r="F101" s="167">
        <v>1</v>
      </c>
      <c r="G101" s="177">
        <v>3335</v>
      </c>
      <c r="H101" s="167">
        <v>1</v>
      </c>
      <c r="I101" s="167">
        <v>1</v>
      </c>
      <c r="J101" s="160"/>
    </row>
    <row r="102" spans="1:10" ht="15" customHeight="1" x14ac:dyDescent="0.2">
      <c r="D102" s="160"/>
      <c r="E102" s="161"/>
      <c r="F102" s="161"/>
      <c r="G102" s="160"/>
      <c r="H102" s="161"/>
      <c r="I102" s="161"/>
      <c r="J102" s="160"/>
    </row>
    <row r="103" spans="1:10" ht="15" customHeight="1" x14ac:dyDescent="0.2">
      <c r="A103" s="155" t="s">
        <v>254</v>
      </c>
      <c r="D103" s="160"/>
      <c r="E103" s="161"/>
      <c r="F103" s="161"/>
      <c r="G103" s="160"/>
      <c r="H103" s="161"/>
      <c r="I103" s="161"/>
      <c r="J103" s="160"/>
    </row>
    <row r="104" spans="1:10" ht="15" customHeight="1" x14ac:dyDescent="0.2">
      <c r="A104" s="155" t="s">
        <v>341</v>
      </c>
      <c r="D104" s="160"/>
      <c r="E104" s="161"/>
      <c r="F104" s="161"/>
      <c r="G104" s="160"/>
      <c r="H104" s="161"/>
      <c r="I104" s="161"/>
      <c r="J104" s="160"/>
    </row>
    <row r="105" spans="1:10" ht="12" customHeight="1" x14ac:dyDescent="0.2">
      <c r="D105" s="160"/>
      <c r="E105" s="161"/>
      <c r="F105" s="161"/>
      <c r="G105" s="160"/>
      <c r="H105" s="161"/>
      <c r="I105" s="161"/>
      <c r="J105" s="160"/>
    </row>
    <row r="106" spans="1:10" ht="12" customHeight="1" x14ac:dyDescent="0.2">
      <c r="D106" s="160"/>
      <c r="E106" s="161"/>
      <c r="F106" s="161"/>
      <c r="G106" s="160"/>
      <c r="H106" s="161"/>
      <c r="I106" s="161"/>
      <c r="J106" s="160"/>
    </row>
    <row r="107" spans="1:10" ht="12" customHeight="1" x14ac:dyDescent="0.2">
      <c r="D107" s="160"/>
      <c r="E107" s="161"/>
      <c r="F107" s="161"/>
      <c r="G107" s="160"/>
      <c r="H107" s="161"/>
      <c r="I107" s="161"/>
      <c r="J107" s="160"/>
    </row>
    <row r="108" spans="1:10" ht="12" customHeight="1" x14ac:dyDescent="0.2">
      <c r="D108" s="160"/>
      <c r="E108" s="161"/>
      <c r="F108" s="161"/>
      <c r="G108" s="160"/>
      <c r="H108" s="161"/>
      <c r="I108" s="161"/>
      <c r="J108" s="160"/>
    </row>
    <row r="109" spans="1:10" ht="12" customHeight="1" x14ac:dyDescent="0.2">
      <c r="D109" s="160"/>
      <c r="E109" s="161"/>
      <c r="F109" s="161"/>
      <c r="G109" s="160"/>
      <c r="H109" s="161"/>
      <c r="I109" s="161"/>
      <c r="J109" s="160"/>
    </row>
    <row r="110" spans="1:10" ht="12" customHeight="1" x14ac:dyDescent="0.2">
      <c r="D110" s="160"/>
      <c r="E110" s="161"/>
      <c r="F110" s="161"/>
      <c r="G110" s="160"/>
      <c r="H110" s="161"/>
      <c r="I110" s="161"/>
      <c r="J110" s="160"/>
    </row>
    <row r="111" spans="1:10" ht="12" customHeight="1" x14ac:dyDescent="0.2">
      <c r="D111" s="160"/>
      <c r="E111" s="161"/>
      <c r="F111" s="161"/>
      <c r="G111" s="160"/>
      <c r="H111" s="161"/>
      <c r="I111" s="161"/>
      <c r="J111" s="160"/>
    </row>
    <row r="112" spans="1:10" ht="12" customHeight="1" x14ac:dyDescent="0.2">
      <c r="D112" s="160"/>
      <c r="E112" s="161"/>
      <c r="F112" s="161"/>
      <c r="G112" s="160"/>
      <c r="H112" s="161"/>
      <c r="I112" s="161"/>
      <c r="J112" s="160"/>
    </row>
    <row r="113" spans="4:10" ht="12" customHeight="1" x14ac:dyDescent="0.2">
      <c r="D113" s="160"/>
      <c r="E113" s="161"/>
      <c r="F113" s="161"/>
      <c r="G113" s="160"/>
      <c r="H113" s="161"/>
      <c r="I113" s="161"/>
      <c r="J113" s="160"/>
    </row>
    <row r="114" spans="4:10" ht="12" customHeight="1" x14ac:dyDescent="0.2">
      <c r="D114" s="160"/>
      <c r="E114" s="161"/>
      <c r="F114" s="161"/>
      <c r="G114" s="160"/>
      <c r="H114" s="161"/>
      <c r="I114" s="161"/>
      <c r="J114" s="160"/>
    </row>
    <row r="115" spans="4:10" ht="12" customHeight="1" x14ac:dyDescent="0.2">
      <c r="D115" s="160"/>
      <c r="E115" s="161"/>
      <c r="F115" s="161"/>
      <c r="G115" s="160"/>
      <c r="H115" s="161"/>
      <c r="I115" s="161"/>
      <c r="J115" s="160"/>
    </row>
    <row r="116" spans="4:10" ht="12" customHeight="1" x14ac:dyDescent="0.2">
      <c r="D116" s="160"/>
      <c r="E116" s="161"/>
      <c r="F116" s="161"/>
      <c r="G116" s="160"/>
      <c r="H116" s="161"/>
      <c r="I116" s="161"/>
      <c r="J116" s="160"/>
    </row>
    <row r="117" spans="4:10" ht="12" customHeight="1" x14ac:dyDescent="0.2">
      <c r="D117" s="160"/>
      <c r="E117" s="161"/>
      <c r="F117" s="161"/>
      <c r="G117" s="160"/>
      <c r="H117" s="161"/>
      <c r="I117" s="161"/>
      <c r="J117" s="160"/>
    </row>
    <row r="118" spans="4:10" ht="12" customHeight="1" x14ac:dyDescent="0.2">
      <c r="D118" s="160"/>
      <c r="E118" s="161"/>
      <c r="F118" s="161"/>
      <c r="G118" s="160"/>
      <c r="H118" s="161"/>
      <c r="I118" s="161"/>
      <c r="J118" s="160"/>
    </row>
    <row r="119" spans="4:10" ht="12" customHeight="1" x14ac:dyDescent="0.2">
      <c r="D119" s="160"/>
      <c r="E119" s="161"/>
      <c r="F119" s="161"/>
      <c r="G119" s="160"/>
      <c r="H119" s="161"/>
      <c r="I119" s="161"/>
      <c r="J119" s="160"/>
    </row>
    <row r="120" spans="4:10" ht="12" customHeight="1" x14ac:dyDescent="0.2">
      <c r="D120" s="160"/>
      <c r="E120" s="161"/>
      <c r="F120" s="161"/>
      <c r="G120" s="160"/>
      <c r="H120" s="161"/>
      <c r="I120" s="161"/>
      <c r="J120" s="160"/>
    </row>
    <row r="121" spans="4:10" ht="12" customHeight="1" x14ac:dyDescent="0.2">
      <c r="D121" s="160"/>
      <c r="E121" s="161"/>
      <c r="F121" s="161"/>
      <c r="G121" s="160"/>
      <c r="H121" s="161"/>
      <c r="I121" s="161"/>
      <c r="J121" s="160"/>
    </row>
    <row r="122" spans="4:10" ht="12" customHeight="1" x14ac:dyDescent="0.2">
      <c r="D122" s="160"/>
      <c r="E122" s="161"/>
      <c r="F122" s="161"/>
      <c r="G122" s="160"/>
      <c r="H122" s="161"/>
      <c r="I122" s="161"/>
      <c r="J122" s="160"/>
    </row>
    <row r="123" spans="4:10" ht="12" customHeight="1" x14ac:dyDescent="0.2">
      <c r="D123" s="160"/>
      <c r="E123" s="161"/>
      <c r="F123" s="161"/>
      <c r="G123" s="160"/>
      <c r="H123" s="161"/>
      <c r="I123" s="161"/>
      <c r="J123" s="160"/>
    </row>
    <row r="124" spans="4:10" ht="12" customHeight="1" x14ac:dyDescent="0.2">
      <c r="D124" s="160"/>
      <c r="E124" s="161"/>
      <c r="F124" s="161"/>
      <c r="G124" s="160"/>
      <c r="H124" s="161"/>
      <c r="I124" s="161"/>
      <c r="J124" s="160"/>
    </row>
    <row r="125" spans="4:10" ht="12" customHeight="1" x14ac:dyDescent="0.2">
      <c r="D125" s="160"/>
      <c r="E125" s="161"/>
      <c r="F125" s="161"/>
      <c r="G125" s="160"/>
      <c r="H125" s="161"/>
      <c r="I125" s="161"/>
      <c r="J125" s="160"/>
    </row>
    <row r="126" spans="4:10" ht="12" customHeight="1" x14ac:dyDescent="0.2">
      <c r="D126" s="160"/>
      <c r="E126" s="161"/>
      <c r="F126" s="161"/>
      <c r="G126" s="160"/>
      <c r="H126" s="161"/>
      <c r="I126" s="161"/>
      <c r="J126" s="160"/>
    </row>
    <row r="127" spans="4:10" ht="12" customHeight="1" x14ac:dyDescent="0.2">
      <c r="D127" s="160"/>
      <c r="E127" s="161"/>
      <c r="F127" s="161"/>
      <c r="G127" s="160"/>
      <c r="H127" s="161"/>
      <c r="I127" s="161"/>
      <c r="J127" s="160"/>
    </row>
    <row r="128" spans="4:10" ht="12" customHeight="1" x14ac:dyDescent="0.2">
      <c r="D128" s="160"/>
      <c r="E128" s="161"/>
      <c r="F128" s="161"/>
      <c r="G128" s="160"/>
      <c r="H128" s="161"/>
      <c r="I128" s="161"/>
      <c r="J128" s="160"/>
    </row>
    <row r="129" spans="4:10" ht="12" customHeight="1" x14ac:dyDescent="0.2">
      <c r="D129" s="160"/>
      <c r="E129" s="161"/>
      <c r="F129" s="161"/>
      <c r="G129" s="160"/>
      <c r="H129" s="161"/>
      <c r="I129" s="161"/>
      <c r="J129" s="160"/>
    </row>
    <row r="130" spans="4:10" ht="12" customHeight="1" x14ac:dyDescent="0.2">
      <c r="D130" s="160"/>
      <c r="E130" s="161"/>
      <c r="F130" s="161"/>
      <c r="G130" s="160"/>
      <c r="H130" s="161"/>
      <c r="I130" s="161"/>
      <c r="J130" s="160"/>
    </row>
    <row r="131" spans="4:10" ht="12" customHeight="1" x14ac:dyDescent="0.2">
      <c r="D131" s="160"/>
      <c r="E131" s="161"/>
      <c r="F131" s="161"/>
      <c r="G131" s="160"/>
      <c r="H131" s="161"/>
      <c r="I131" s="161"/>
      <c r="J131" s="160"/>
    </row>
    <row r="132" spans="4:10" ht="12" customHeight="1" x14ac:dyDescent="0.2">
      <c r="D132" s="160"/>
      <c r="E132" s="161"/>
      <c r="F132" s="161"/>
      <c r="G132" s="160"/>
      <c r="H132" s="161"/>
      <c r="I132" s="161"/>
      <c r="J132" s="160"/>
    </row>
    <row r="133" spans="4:10" ht="12" customHeight="1" x14ac:dyDescent="0.2">
      <c r="D133" s="160"/>
      <c r="E133" s="161"/>
      <c r="F133" s="161"/>
      <c r="G133" s="160"/>
      <c r="H133" s="161"/>
      <c r="I133" s="161"/>
      <c r="J133" s="160"/>
    </row>
    <row r="134" spans="4:10" ht="12" customHeight="1" x14ac:dyDescent="0.2">
      <c r="D134" s="160"/>
      <c r="E134" s="161"/>
      <c r="F134" s="161"/>
      <c r="G134" s="160"/>
      <c r="H134" s="161"/>
      <c r="I134" s="161"/>
      <c r="J134" s="160"/>
    </row>
    <row r="135" spans="4:10" ht="12" customHeight="1" x14ac:dyDescent="0.2">
      <c r="D135" s="160"/>
      <c r="E135" s="161"/>
      <c r="F135" s="161"/>
      <c r="G135" s="160"/>
      <c r="H135" s="161"/>
      <c r="I135" s="161"/>
      <c r="J135" s="160"/>
    </row>
    <row r="136" spans="4:10" ht="12" customHeight="1" x14ac:dyDescent="0.2">
      <c r="D136" s="160"/>
      <c r="E136" s="161"/>
      <c r="F136" s="161"/>
      <c r="G136" s="160"/>
      <c r="H136" s="161"/>
      <c r="I136" s="161"/>
      <c r="J136" s="160"/>
    </row>
    <row r="137" spans="4:10" ht="12" customHeight="1" x14ac:dyDescent="0.2">
      <c r="D137" s="160"/>
      <c r="E137" s="161"/>
      <c r="F137" s="161"/>
      <c r="G137" s="160"/>
      <c r="H137" s="161"/>
      <c r="I137" s="161"/>
      <c r="J137" s="160"/>
    </row>
    <row r="138" spans="4:10" ht="12" customHeight="1" x14ac:dyDescent="0.2">
      <c r="D138" s="160"/>
      <c r="E138" s="161"/>
      <c r="F138" s="161"/>
      <c r="G138" s="160"/>
      <c r="H138" s="161"/>
      <c r="I138" s="161"/>
      <c r="J138" s="160"/>
    </row>
    <row r="139" spans="4:10" ht="12" customHeight="1" x14ac:dyDescent="0.2">
      <c r="D139" s="160"/>
      <c r="E139" s="161"/>
      <c r="F139" s="161"/>
      <c r="G139" s="160"/>
      <c r="H139" s="161"/>
      <c r="I139" s="161"/>
      <c r="J139" s="160"/>
    </row>
    <row r="140" spans="4:10" ht="12" customHeight="1" x14ac:dyDescent="0.2">
      <c r="D140" s="160"/>
      <c r="E140" s="161"/>
      <c r="F140" s="161"/>
      <c r="G140" s="160"/>
      <c r="H140" s="161"/>
      <c r="I140" s="161"/>
      <c r="J140" s="160"/>
    </row>
    <row r="141" spans="4:10" ht="12" customHeight="1" x14ac:dyDescent="0.2">
      <c r="D141" s="160"/>
      <c r="E141" s="161"/>
      <c r="F141" s="161"/>
      <c r="G141" s="160"/>
      <c r="H141" s="161"/>
      <c r="I141" s="161"/>
      <c r="J141" s="160"/>
    </row>
    <row r="142" spans="4:10" ht="12" customHeight="1" x14ac:dyDescent="0.2">
      <c r="D142" s="160"/>
      <c r="E142" s="161"/>
      <c r="F142" s="161"/>
      <c r="G142" s="160"/>
      <c r="H142" s="161"/>
      <c r="I142" s="161"/>
      <c r="J142" s="160"/>
    </row>
    <row r="143" spans="4:10" ht="12" customHeight="1" x14ac:dyDescent="0.2">
      <c r="D143" s="160"/>
      <c r="E143" s="161"/>
      <c r="F143" s="161"/>
      <c r="G143" s="160"/>
      <c r="H143" s="161"/>
      <c r="I143" s="161"/>
      <c r="J143" s="160"/>
    </row>
    <row r="144" spans="4:10" ht="12" customHeight="1" x14ac:dyDescent="0.2">
      <c r="D144" s="160"/>
      <c r="E144" s="161"/>
      <c r="F144" s="161"/>
      <c r="G144" s="160"/>
      <c r="H144" s="161"/>
      <c r="I144" s="161"/>
      <c r="J144" s="160"/>
    </row>
    <row r="145" spans="4:10" ht="12" customHeight="1" x14ac:dyDescent="0.2">
      <c r="D145" s="160"/>
      <c r="E145" s="161"/>
      <c r="F145" s="161"/>
      <c r="G145" s="160"/>
      <c r="H145" s="161"/>
      <c r="I145" s="161"/>
      <c r="J145" s="160"/>
    </row>
    <row r="146" spans="4:10" ht="12" customHeight="1" x14ac:dyDescent="0.2">
      <c r="D146" s="160"/>
      <c r="E146" s="161"/>
      <c r="F146" s="161"/>
      <c r="G146" s="160"/>
      <c r="H146" s="161"/>
      <c r="I146" s="161"/>
      <c r="J146" s="160"/>
    </row>
    <row r="147" spans="4:10" ht="12" customHeight="1" x14ac:dyDescent="0.2">
      <c r="D147" s="160"/>
      <c r="E147" s="161"/>
      <c r="F147" s="161"/>
      <c r="G147" s="160"/>
      <c r="H147" s="161"/>
      <c r="I147" s="161"/>
      <c r="J147" s="160"/>
    </row>
    <row r="148" spans="4:10" ht="12" customHeight="1" x14ac:dyDescent="0.2">
      <c r="D148" s="160"/>
      <c r="E148" s="161"/>
      <c r="F148" s="161"/>
      <c r="G148" s="160"/>
      <c r="H148" s="161"/>
      <c r="I148" s="161"/>
      <c r="J148" s="160"/>
    </row>
    <row r="149" spans="4:10" ht="12" customHeight="1" x14ac:dyDescent="0.2">
      <c r="D149" s="160"/>
      <c r="E149" s="161"/>
      <c r="F149" s="161"/>
      <c r="G149" s="160"/>
      <c r="H149" s="161"/>
      <c r="I149" s="161"/>
      <c r="J149" s="160"/>
    </row>
    <row r="150" spans="4:10" ht="12" customHeight="1" x14ac:dyDescent="0.2">
      <c r="D150" s="160"/>
      <c r="E150" s="161"/>
      <c r="F150" s="161"/>
      <c r="G150" s="160"/>
      <c r="H150" s="161"/>
      <c r="I150" s="161"/>
      <c r="J150" s="160"/>
    </row>
  </sheetData>
  <mergeCells count="53">
    <mergeCell ref="B11:C11"/>
    <mergeCell ref="A1:C2"/>
    <mergeCell ref="D1:E1"/>
    <mergeCell ref="F1:G1"/>
    <mergeCell ref="B3:C3"/>
    <mergeCell ref="B4:C4"/>
    <mergeCell ref="B5:C5"/>
    <mergeCell ref="B6:C6"/>
    <mergeCell ref="B7:C7"/>
    <mergeCell ref="B8:C8"/>
    <mergeCell ref="B9:C9"/>
    <mergeCell ref="B10:C10"/>
    <mergeCell ref="B32:C32"/>
    <mergeCell ref="B12:C12"/>
    <mergeCell ref="A14:C15"/>
    <mergeCell ref="D14:F14"/>
    <mergeCell ref="G14:I14"/>
    <mergeCell ref="B21:C21"/>
    <mergeCell ref="B25:C25"/>
    <mergeCell ref="A27:C28"/>
    <mergeCell ref="D27:E27"/>
    <mergeCell ref="B29:C29"/>
    <mergeCell ref="B30:C30"/>
    <mergeCell ref="B31:C31"/>
    <mergeCell ref="B33:C33"/>
    <mergeCell ref="B34:C34"/>
    <mergeCell ref="B35:C35"/>
    <mergeCell ref="A36:E36"/>
    <mergeCell ref="A38:C39"/>
    <mergeCell ref="D38:F38"/>
    <mergeCell ref="G64:I64"/>
    <mergeCell ref="B71:C71"/>
    <mergeCell ref="G38:I38"/>
    <mergeCell ref="B45:C45"/>
    <mergeCell ref="B49:C49"/>
    <mergeCell ref="A51:C52"/>
    <mergeCell ref="D51:F51"/>
    <mergeCell ref="G51:I51"/>
    <mergeCell ref="B88:C88"/>
    <mergeCell ref="B58:C58"/>
    <mergeCell ref="B62:C62"/>
    <mergeCell ref="A64:C65"/>
    <mergeCell ref="D64:F64"/>
    <mergeCell ref="B75:C75"/>
    <mergeCell ref="A77:C78"/>
    <mergeCell ref="D77:F77"/>
    <mergeCell ref="G77:I77"/>
    <mergeCell ref="B84:C84"/>
    <mergeCell ref="A90:C91"/>
    <mergeCell ref="D90:F90"/>
    <mergeCell ref="G90:I90"/>
    <mergeCell ref="B97:C97"/>
    <mergeCell ref="B101:C101"/>
  </mergeCells>
  <pageMargins left="0.5" right="0.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200"/>
  <sheetViews>
    <sheetView zoomScaleNormal="100" workbookViewId="0">
      <selection sqref="A1:C1"/>
    </sheetView>
  </sheetViews>
  <sheetFormatPr defaultColWidth="10.85546875" defaultRowHeight="12" customHeight="1" x14ac:dyDescent="0.2"/>
  <cols>
    <col min="1" max="1" width="2.7109375" style="148" bestFit="1" customWidth="1"/>
    <col min="2" max="2" width="110.7109375" style="148" bestFit="1" customWidth="1"/>
    <col min="3" max="3" width="7.7109375" style="148" bestFit="1" customWidth="1"/>
    <col min="4" max="16384" width="10.85546875" style="148"/>
  </cols>
  <sheetData>
    <row r="1" spans="1:3" ht="21.95" customHeight="1" x14ac:dyDescent="0.3">
      <c r="A1" s="231" t="s">
        <v>342</v>
      </c>
      <c r="B1" s="231"/>
      <c r="C1" s="231"/>
    </row>
    <row r="2" spans="1:3" ht="12" customHeight="1" x14ac:dyDescent="0.2">
      <c r="C2" s="161"/>
    </row>
    <row r="3" spans="1:3" ht="17.100000000000001" customHeight="1" x14ac:dyDescent="0.25">
      <c r="A3" s="215" t="s">
        <v>343</v>
      </c>
      <c r="B3" s="215"/>
      <c r="C3" s="172" t="s">
        <v>257</v>
      </c>
    </row>
    <row r="4" spans="1:3" ht="17.100000000000001" customHeight="1" x14ac:dyDescent="0.25">
      <c r="A4" s="165" t="s">
        <v>258</v>
      </c>
      <c r="B4" s="163" t="s">
        <v>344</v>
      </c>
      <c r="C4" s="164">
        <v>0.55716586000000001</v>
      </c>
    </row>
    <row r="5" spans="1:3" ht="17.100000000000001" customHeight="1" x14ac:dyDescent="0.25">
      <c r="A5" s="165" t="s">
        <v>258</v>
      </c>
      <c r="B5" s="163" t="s">
        <v>345</v>
      </c>
      <c r="C5" s="164">
        <v>0.44283413999999999</v>
      </c>
    </row>
    <row r="6" spans="1:3" ht="17.100000000000001" customHeight="1" x14ac:dyDescent="0.25">
      <c r="A6" s="165" t="s">
        <v>258</v>
      </c>
      <c r="B6" s="181" t="s">
        <v>267</v>
      </c>
      <c r="C6" s="167">
        <v>1</v>
      </c>
    </row>
    <row r="7" spans="1:3" ht="12" customHeight="1" x14ac:dyDescent="0.2">
      <c r="C7" s="161"/>
    </row>
    <row r="8" spans="1:3" ht="17.100000000000001" customHeight="1" x14ac:dyDescent="0.25">
      <c r="A8" s="215" t="s">
        <v>346</v>
      </c>
      <c r="B8" s="215"/>
      <c r="C8" s="172" t="s">
        <v>257</v>
      </c>
    </row>
    <row r="9" spans="1:3" ht="17.100000000000001" customHeight="1" x14ac:dyDescent="0.25">
      <c r="A9" s="165" t="s">
        <v>258</v>
      </c>
      <c r="B9" s="163" t="s">
        <v>199</v>
      </c>
      <c r="C9" s="164">
        <v>2.8128029999999998E-2</v>
      </c>
    </row>
    <row r="10" spans="1:3" ht="17.100000000000001" customHeight="1" x14ac:dyDescent="0.25">
      <c r="A10" s="165" t="s">
        <v>258</v>
      </c>
      <c r="B10" s="163" t="s">
        <v>202</v>
      </c>
      <c r="C10" s="164">
        <v>5.0113159999999997E-2</v>
      </c>
    </row>
    <row r="11" spans="1:3" ht="17.100000000000001" customHeight="1" x14ac:dyDescent="0.25">
      <c r="A11" s="165" t="s">
        <v>258</v>
      </c>
      <c r="B11" s="163" t="s">
        <v>205</v>
      </c>
      <c r="C11" s="164">
        <v>0.11671516</v>
      </c>
    </row>
    <row r="12" spans="1:3" ht="17.100000000000001" customHeight="1" x14ac:dyDescent="0.25">
      <c r="A12" s="165" t="s">
        <v>258</v>
      </c>
      <c r="B12" s="163" t="s">
        <v>207</v>
      </c>
      <c r="C12" s="164">
        <v>0.1299709</v>
      </c>
    </row>
    <row r="13" spans="1:3" ht="17.100000000000001" customHeight="1" x14ac:dyDescent="0.25">
      <c r="A13" s="165" t="s">
        <v>258</v>
      </c>
      <c r="B13" s="163" t="s">
        <v>209</v>
      </c>
      <c r="C13" s="164">
        <v>0.67507273999999995</v>
      </c>
    </row>
    <row r="14" spans="1:3" ht="17.100000000000001" customHeight="1" x14ac:dyDescent="0.25">
      <c r="A14" s="165" t="s">
        <v>258</v>
      </c>
      <c r="B14" s="181" t="s">
        <v>267</v>
      </c>
      <c r="C14" s="167">
        <v>1</v>
      </c>
    </row>
    <row r="15" spans="1:3" ht="12" customHeight="1" x14ac:dyDescent="0.2">
      <c r="C15" s="161"/>
    </row>
    <row r="16" spans="1:3" ht="17.100000000000001" customHeight="1" x14ac:dyDescent="0.25">
      <c r="A16" s="215" t="s">
        <v>347</v>
      </c>
      <c r="B16" s="215"/>
      <c r="C16" s="172" t="s">
        <v>257</v>
      </c>
    </row>
    <row r="17" spans="1:3" ht="17.100000000000001" customHeight="1" x14ac:dyDescent="0.25">
      <c r="A17" s="165" t="s">
        <v>258</v>
      </c>
      <c r="B17" s="163" t="s">
        <v>200</v>
      </c>
      <c r="C17" s="164">
        <v>7.4602699999999997E-3</v>
      </c>
    </row>
    <row r="18" spans="1:3" ht="17.100000000000001" customHeight="1" x14ac:dyDescent="0.25">
      <c r="A18" s="165" t="s">
        <v>258</v>
      </c>
      <c r="B18" s="163" t="s">
        <v>203</v>
      </c>
      <c r="C18" s="164">
        <v>3.5679499999999999E-3</v>
      </c>
    </row>
    <row r="19" spans="1:3" ht="17.100000000000001" customHeight="1" x14ac:dyDescent="0.25">
      <c r="A19" s="165" t="s">
        <v>258</v>
      </c>
      <c r="B19" s="163" t="s">
        <v>206</v>
      </c>
      <c r="C19" s="164">
        <v>5.2221860000000002E-2</v>
      </c>
    </row>
    <row r="20" spans="1:3" ht="17.100000000000001" customHeight="1" x14ac:dyDescent="0.25">
      <c r="A20" s="165" t="s">
        <v>258</v>
      </c>
      <c r="B20" s="163" t="s">
        <v>208</v>
      </c>
      <c r="C20" s="164">
        <v>0.38825819</v>
      </c>
    </row>
    <row r="21" spans="1:3" ht="17.100000000000001" customHeight="1" x14ac:dyDescent="0.25">
      <c r="A21" s="165" t="s">
        <v>258</v>
      </c>
      <c r="B21" s="163" t="s">
        <v>210</v>
      </c>
      <c r="C21" s="164">
        <v>2.1732080000000001E-2</v>
      </c>
    </row>
    <row r="22" spans="1:3" ht="17.100000000000001" customHeight="1" x14ac:dyDescent="0.25">
      <c r="A22" s="165" t="s">
        <v>258</v>
      </c>
      <c r="B22" s="163" t="s">
        <v>211</v>
      </c>
      <c r="C22" s="164">
        <v>1.0703860000000001E-2</v>
      </c>
    </row>
    <row r="23" spans="1:3" ht="17.100000000000001" customHeight="1" x14ac:dyDescent="0.25">
      <c r="A23" s="165" t="s">
        <v>258</v>
      </c>
      <c r="B23" s="163" t="s">
        <v>212</v>
      </c>
      <c r="C23" s="164">
        <v>0.51605579000000001</v>
      </c>
    </row>
    <row r="24" spans="1:3" ht="17.100000000000001" customHeight="1" x14ac:dyDescent="0.25">
      <c r="A24" s="165" t="s">
        <v>258</v>
      </c>
      <c r="B24" s="181" t="s">
        <v>267</v>
      </c>
      <c r="C24" s="167">
        <v>1</v>
      </c>
    </row>
    <row r="25" spans="1:3" ht="12" customHeight="1" x14ac:dyDescent="0.2">
      <c r="C25" s="161"/>
    </row>
    <row r="26" spans="1:3" ht="17.100000000000001" customHeight="1" x14ac:dyDescent="0.25">
      <c r="A26" s="215" t="s">
        <v>348</v>
      </c>
      <c r="B26" s="215"/>
      <c r="C26" s="172" t="s">
        <v>257</v>
      </c>
    </row>
    <row r="27" spans="1:3" ht="17.100000000000001" customHeight="1" x14ac:dyDescent="0.25">
      <c r="A27" s="165" t="s">
        <v>258</v>
      </c>
      <c r="B27" s="163" t="s">
        <v>349</v>
      </c>
      <c r="C27" s="164">
        <v>0.91612484000000005</v>
      </c>
    </row>
    <row r="28" spans="1:3" ht="17.100000000000001" customHeight="1" x14ac:dyDescent="0.25">
      <c r="A28" s="165" t="s">
        <v>258</v>
      </c>
      <c r="B28" s="163" t="s">
        <v>350</v>
      </c>
      <c r="C28" s="164">
        <v>4.87646E-3</v>
      </c>
    </row>
    <row r="29" spans="1:3" ht="17.100000000000001" customHeight="1" x14ac:dyDescent="0.25">
      <c r="A29" s="165" t="s">
        <v>258</v>
      </c>
      <c r="B29" s="163" t="s">
        <v>351</v>
      </c>
      <c r="C29" s="164">
        <v>1.8530560000000001E-2</v>
      </c>
    </row>
    <row r="30" spans="1:3" ht="17.100000000000001" customHeight="1" x14ac:dyDescent="0.25">
      <c r="A30" s="165" t="s">
        <v>258</v>
      </c>
      <c r="B30" s="163" t="s">
        <v>352</v>
      </c>
      <c r="C30" s="164">
        <v>6.0468139999999997E-2</v>
      </c>
    </row>
    <row r="31" spans="1:3" ht="17.100000000000001" customHeight="1" x14ac:dyDescent="0.25">
      <c r="A31" s="165" t="s">
        <v>258</v>
      </c>
      <c r="B31" s="181" t="s">
        <v>267</v>
      </c>
      <c r="C31" s="167">
        <v>1</v>
      </c>
    </row>
    <row r="32" spans="1:3" ht="12" customHeight="1" x14ac:dyDescent="0.2">
      <c r="C32" s="161"/>
    </row>
    <row r="33" spans="1:3" ht="17.100000000000001" customHeight="1" x14ac:dyDescent="0.25">
      <c r="A33" s="215" t="s">
        <v>353</v>
      </c>
      <c r="B33" s="215"/>
      <c r="C33" s="172" t="s">
        <v>257</v>
      </c>
    </row>
    <row r="34" spans="1:3" ht="17.100000000000001" customHeight="1" x14ac:dyDescent="0.25">
      <c r="A34" s="165" t="s">
        <v>258</v>
      </c>
      <c r="B34" s="163" t="s">
        <v>354</v>
      </c>
      <c r="C34" s="164">
        <v>1.3054799999999999E-3</v>
      </c>
    </row>
    <row r="35" spans="1:3" ht="17.100000000000001" customHeight="1" x14ac:dyDescent="0.25">
      <c r="A35" s="165" t="s">
        <v>258</v>
      </c>
      <c r="B35" s="163" t="s">
        <v>355</v>
      </c>
      <c r="C35" s="164">
        <v>6.3968670000000005E-2</v>
      </c>
    </row>
    <row r="36" spans="1:3" ht="17.100000000000001" customHeight="1" x14ac:dyDescent="0.25">
      <c r="A36" s="165" t="s">
        <v>258</v>
      </c>
      <c r="B36" s="163" t="s">
        <v>356</v>
      </c>
      <c r="C36" s="164">
        <v>0.10574413000000001</v>
      </c>
    </row>
    <row r="37" spans="1:3" ht="17.100000000000001" customHeight="1" x14ac:dyDescent="0.25">
      <c r="A37" s="165" t="s">
        <v>258</v>
      </c>
      <c r="B37" s="163" t="s">
        <v>357</v>
      </c>
      <c r="C37" s="164">
        <v>0.23204960999999999</v>
      </c>
    </row>
    <row r="38" spans="1:3" ht="17.100000000000001" customHeight="1" x14ac:dyDescent="0.25">
      <c r="A38" s="165" t="s">
        <v>258</v>
      </c>
      <c r="B38" s="163" t="s">
        <v>358</v>
      </c>
      <c r="C38" s="164">
        <v>0.13936030999999999</v>
      </c>
    </row>
    <row r="39" spans="1:3" ht="17.100000000000001" customHeight="1" x14ac:dyDescent="0.25">
      <c r="A39" s="165" t="s">
        <v>258</v>
      </c>
      <c r="B39" s="163" t="s">
        <v>359</v>
      </c>
      <c r="C39" s="164">
        <v>0.21409922000000001</v>
      </c>
    </row>
    <row r="40" spans="1:3" ht="17.100000000000001" customHeight="1" x14ac:dyDescent="0.25">
      <c r="A40" s="165" t="s">
        <v>258</v>
      </c>
      <c r="B40" s="163" t="s">
        <v>360</v>
      </c>
      <c r="C40" s="164">
        <v>0.24347257999999999</v>
      </c>
    </row>
    <row r="41" spans="1:3" ht="17.100000000000001" customHeight="1" x14ac:dyDescent="0.25">
      <c r="A41" s="165" t="s">
        <v>258</v>
      </c>
      <c r="B41" s="181" t="s">
        <v>267</v>
      </c>
      <c r="C41" s="167">
        <v>1</v>
      </c>
    </row>
    <row r="42" spans="1:3" ht="12" customHeight="1" x14ac:dyDescent="0.2">
      <c r="C42" s="161"/>
    </row>
    <row r="43" spans="1:3" ht="17.100000000000001" customHeight="1" x14ac:dyDescent="0.25">
      <c r="A43" s="215" t="s">
        <v>361</v>
      </c>
      <c r="B43" s="215"/>
      <c r="C43" s="172" t="s">
        <v>257</v>
      </c>
    </row>
    <row r="44" spans="1:3" ht="17.100000000000001" customHeight="1" x14ac:dyDescent="0.25">
      <c r="A44" s="165" t="s">
        <v>258</v>
      </c>
      <c r="B44" s="163" t="s">
        <v>354</v>
      </c>
      <c r="C44" s="164">
        <v>3.2594500000000001E-3</v>
      </c>
    </row>
    <row r="45" spans="1:3" ht="17.100000000000001" customHeight="1" x14ac:dyDescent="0.25">
      <c r="A45" s="165" t="s">
        <v>258</v>
      </c>
      <c r="B45" s="163" t="s">
        <v>355</v>
      </c>
      <c r="C45" s="164">
        <v>0.11114733</v>
      </c>
    </row>
    <row r="46" spans="1:3" ht="17.100000000000001" customHeight="1" x14ac:dyDescent="0.25">
      <c r="A46" s="165" t="s">
        <v>258</v>
      </c>
      <c r="B46" s="163" t="s">
        <v>356</v>
      </c>
      <c r="C46" s="164">
        <v>0.15058669999999999</v>
      </c>
    </row>
    <row r="47" spans="1:3" ht="17.100000000000001" customHeight="1" x14ac:dyDescent="0.25">
      <c r="A47" s="165" t="s">
        <v>258</v>
      </c>
      <c r="B47" s="163" t="s">
        <v>357</v>
      </c>
      <c r="C47" s="164">
        <v>0.23337679</v>
      </c>
    </row>
    <row r="48" spans="1:3" ht="17.100000000000001" customHeight="1" x14ac:dyDescent="0.25">
      <c r="A48" s="165" t="s">
        <v>258</v>
      </c>
      <c r="B48" s="163" t="s">
        <v>358</v>
      </c>
      <c r="C48" s="164">
        <v>0.12190352</v>
      </c>
    </row>
    <row r="49" spans="1:3" ht="17.100000000000001" customHeight="1" x14ac:dyDescent="0.25">
      <c r="A49" s="165" t="s">
        <v>258</v>
      </c>
      <c r="B49" s="163" t="s">
        <v>359</v>
      </c>
      <c r="C49" s="164">
        <v>0.20436767</v>
      </c>
    </row>
    <row r="50" spans="1:3" ht="17.100000000000001" customHeight="1" x14ac:dyDescent="0.25">
      <c r="A50" s="165" t="s">
        <v>258</v>
      </c>
      <c r="B50" s="163" t="s">
        <v>360</v>
      </c>
      <c r="C50" s="164">
        <v>0.17535854000000001</v>
      </c>
    </row>
    <row r="51" spans="1:3" ht="17.100000000000001" customHeight="1" x14ac:dyDescent="0.25">
      <c r="A51" s="165" t="s">
        <v>258</v>
      </c>
      <c r="B51" s="181" t="s">
        <v>267</v>
      </c>
      <c r="C51" s="167">
        <v>1</v>
      </c>
    </row>
    <row r="52" spans="1:3" ht="12" customHeight="1" x14ac:dyDescent="0.2">
      <c r="C52" s="161"/>
    </row>
    <row r="53" spans="1:3" ht="17.100000000000001" customHeight="1" x14ac:dyDescent="0.25">
      <c r="A53" s="215" t="s">
        <v>362</v>
      </c>
      <c r="B53" s="215"/>
      <c r="C53" s="172" t="s">
        <v>257</v>
      </c>
    </row>
    <row r="54" spans="1:3" ht="17.100000000000001" customHeight="1" x14ac:dyDescent="0.25">
      <c r="A54" s="165" t="s">
        <v>258</v>
      </c>
      <c r="B54" s="163" t="s">
        <v>363</v>
      </c>
      <c r="C54" s="164">
        <v>0.80130080999999997</v>
      </c>
    </row>
    <row r="55" spans="1:3" ht="17.100000000000001" customHeight="1" x14ac:dyDescent="0.25">
      <c r="A55" s="165" t="s">
        <v>258</v>
      </c>
      <c r="B55" s="163" t="s">
        <v>364</v>
      </c>
      <c r="C55" s="164">
        <v>2.8943090000000001E-2</v>
      </c>
    </row>
    <row r="56" spans="1:3" ht="17.100000000000001" customHeight="1" x14ac:dyDescent="0.25">
      <c r="A56" s="165" t="s">
        <v>258</v>
      </c>
      <c r="B56" s="163" t="s">
        <v>365</v>
      </c>
      <c r="C56" s="164">
        <v>4.2601630000000001E-2</v>
      </c>
    </row>
    <row r="57" spans="1:3" ht="17.100000000000001" customHeight="1" x14ac:dyDescent="0.25">
      <c r="A57" s="165" t="s">
        <v>258</v>
      </c>
      <c r="B57" s="163" t="s">
        <v>366</v>
      </c>
      <c r="C57" s="164">
        <v>8.813008E-2</v>
      </c>
    </row>
    <row r="58" spans="1:3" ht="17.100000000000001" customHeight="1" x14ac:dyDescent="0.25">
      <c r="A58" s="165" t="s">
        <v>258</v>
      </c>
      <c r="B58" s="163" t="s">
        <v>367</v>
      </c>
      <c r="C58" s="164">
        <v>3.9024389999999999E-2</v>
      </c>
    </row>
    <row r="59" spans="1:3" ht="17.100000000000001" customHeight="1" x14ac:dyDescent="0.25">
      <c r="A59" s="165" t="s">
        <v>258</v>
      </c>
      <c r="B59" s="181" t="s">
        <v>267</v>
      </c>
      <c r="C59" s="167">
        <v>1</v>
      </c>
    </row>
    <row r="60" spans="1:3" ht="12" customHeight="1" x14ac:dyDescent="0.2">
      <c r="C60" s="161"/>
    </row>
    <row r="61" spans="1:3" ht="17.100000000000001" customHeight="1" x14ac:dyDescent="0.25">
      <c r="A61" s="215" t="s">
        <v>368</v>
      </c>
      <c r="B61" s="215"/>
      <c r="C61" s="172" t="s">
        <v>257</v>
      </c>
    </row>
    <row r="62" spans="1:3" ht="17.100000000000001" customHeight="1" x14ac:dyDescent="0.25">
      <c r="A62" s="165" t="s">
        <v>258</v>
      </c>
      <c r="B62" s="163" t="s">
        <v>369</v>
      </c>
      <c r="C62" s="164">
        <v>1.8633540000000001E-2</v>
      </c>
    </row>
    <row r="63" spans="1:3" ht="17.100000000000001" customHeight="1" x14ac:dyDescent="0.25">
      <c r="A63" s="165" t="s">
        <v>258</v>
      </c>
      <c r="B63" s="163" t="s">
        <v>370</v>
      </c>
      <c r="C63" s="164">
        <v>6.0477280000000001E-2</v>
      </c>
    </row>
    <row r="64" spans="1:3" ht="17.100000000000001" customHeight="1" x14ac:dyDescent="0.25">
      <c r="A64" s="165" t="s">
        <v>258</v>
      </c>
      <c r="B64" s="163" t="s">
        <v>371</v>
      </c>
      <c r="C64" s="164">
        <v>7.3553450000000006E-2</v>
      </c>
    </row>
    <row r="65" spans="1:3" ht="17.100000000000001" customHeight="1" x14ac:dyDescent="0.25">
      <c r="A65" s="165" t="s">
        <v>258</v>
      </c>
      <c r="B65" s="163" t="s">
        <v>372</v>
      </c>
      <c r="C65" s="164">
        <v>0.84733572999999995</v>
      </c>
    </row>
    <row r="66" spans="1:3" ht="17.100000000000001" customHeight="1" x14ac:dyDescent="0.25">
      <c r="A66" s="165" t="s">
        <v>258</v>
      </c>
      <c r="B66" s="181" t="s">
        <v>267</v>
      </c>
      <c r="C66" s="167">
        <v>1</v>
      </c>
    </row>
    <row r="67" spans="1:3" ht="12" customHeight="1" x14ac:dyDescent="0.2">
      <c r="C67" s="161"/>
    </row>
    <row r="68" spans="1:3" ht="21.95" customHeight="1" x14ac:dyDescent="0.3">
      <c r="A68" s="231" t="s">
        <v>373</v>
      </c>
      <c r="B68" s="231"/>
      <c r="C68" s="232"/>
    </row>
    <row r="69" spans="1:3" ht="12" customHeight="1" x14ac:dyDescent="0.2">
      <c r="C69" s="161"/>
    </row>
    <row r="70" spans="1:3" ht="17.100000000000001" customHeight="1" x14ac:dyDescent="0.25">
      <c r="A70" s="215" t="s">
        <v>374</v>
      </c>
      <c r="B70" s="215"/>
      <c r="C70" s="172" t="s">
        <v>257</v>
      </c>
    </row>
    <row r="71" spans="1:3" ht="17.100000000000001" customHeight="1" x14ac:dyDescent="0.25">
      <c r="A71" s="165" t="s">
        <v>258</v>
      </c>
      <c r="B71" s="163" t="s">
        <v>375</v>
      </c>
      <c r="C71" s="164">
        <v>6.2458029999999998E-2</v>
      </c>
    </row>
    <row r="72" spans="1:3" ht="17.100000000000001" customHeight="1" x14ac:dyDescent="0.25">
      <c r="A72" s="165" t="s">
        <v>258</v>
      </c>
      <c r="B72" s="163" t="s">
        <v>363</v>
      </c>
      <c r="C72" s="164">
        <v>0.93754196999999995</v>
      </c>
    </row>
    <row r="73" spans="1:3" ht="17.100000000000001" customHeight="1" x14ac:dyDescent="0.25">
      <c r="A73" s="165" t="s">
        <v>258</v>
      </c>
      <c r="B73" s="181" t="s">
        <v>267</v>
      </c>
      <c r="C73" s="167">
        <v>1</v>
      </c>
    </row>
    <row r="74" spans="1:3" ht="12" customHeight="1" x14ac:dyDescent="0.2">
      <c r="C74" s="161"/>
    </row>
    <row r="75" spans="1:3" ht="17.100000000000001" customHeight="1" x14ac:dyDescent="0.25">
      <c r="A75" s="215" t="s">
        <v>376</v>
      </c>
      <c r="B75" s="215"/>
      <c r="C75" s="172" t="s">
        <v>257</v>
      </c>
    </row>
    <row r="76" spans="1:3" ht="17.100000000000001" customHeight="1" x14ac:dyDescent="0.25">
      <c r="A76" s="165" t="s">
        <v>258</v>
      </c>
      <c r="B76" s="163" t="s">
        <v>198</v>
      </c>
      <c r="C76" s="164">
        <v>0.73059361</v>
      </c>
    </row>
    <row r="77" spans="1:3" ht="17.100000000000001" customHeight="1" x14ac:dyDescent="0.25">
      <c r="A77" s="165" t="s">
        <v>258</v>
      </c>
      <c r="B77" s="163" t="s">
        <v>201</v>
      </c>
      <c r="C77" s="164">
        <v>0.13347382999999999</v>
      </c>
    </row>
    <row r="78" spans="1:3" ht="17.100000000000001" customHeight="1" x14ac:dyDescent="0.25">
      <c r="A78" s="165" t="s">
        <v>258</v>
      </c>
      <c r="B78" s="163" t="s">
        <v>204</v>
      </c>
      <c r="C78" s="164">
        <v>0.13593256000000001</v>
      </c>
    </row>
    <row r="79" spans="1:3" ht="17.100000000000001" customHeight="1" x14ac:dyDescent="0.25">
      <c r="A79" s="165" t="s">
        <v>258</v>
      </c>
      <c r="B79" s="181" t="s">
        <v>267</v>
      </c>
      <c r="C79" s="167">
        <v>1</v>
      </c>
    </row>
    <row r="80" spans="1:3" ht="12" customHeight="1" x14ac:dyDescent="0.2">
      <c r="C80" s="161"/>
    </row>
    <row r="81" spans="1:3" ht="17.100000000000001" customHeight="1" x14ac:dyDescent="0.25">
      <c r="A81" s="215" t="s">
        <v>377</v>
      </c>
      <c r="B81" s="215"/>
      <c r="C81" s="172" t="s">
        <v>257</v>
      </c>
    </row>
    <row r="82" spans="1:3" ht="17.100000000000001" customHeight="1" x14ac:dyDescent="0.25">
      <c r="A82" s="165" t="s">
        <v>258</v>
      </c>
      <c r="B82" s="163" t="s">
        <v>378</v>
      </c>
      <c r="C82" s="164">
        <v>7.1234699999999998E-3</v>
      </c>
    </row>
    <row r="83" spans="1:3" ht="17.100000000000001" customHeight="1" x14ac:dyDescent="0.25">
      <c r="A83" s="165" t="s">
        <v>258</v>
      </c>
      <c r="B83" s="163" t="s">
        <v>379</v>
      </c>
      <c r="C83" s="164">
        <v>0.20963365</v>
      </c>
    </row>
    <row r="84" spans="1:3" ht="17.100000000000001" customHeight="1" x14ac:dyDescent="0.25">
      <c r="A84" s="165" t="s">
        <v>258</v>
      </c>
      <c r="B84" s="163" t="s">
        <v>380</v>
      </c>
      <c r="C84" s="164">
        <v>0.39280868000000002</v>
      </c>
    </row>
    <row r="85" spans="1:3" ht="17.100000000000001" customHeight="1" x14ac:dyDescent="0.25">
      <c r="A85" s="165" t="s">
        <v>258</v>
      </c>
      <c r="B85" s="163" t="s">
        <v>381</v>
      </c>
      <c r="C85" s="164">
        <v>0.27747625999999997</v>
      </c>
    </row>
    <row r="86" spans="1:3" ht="17.100000000000001" customHeight="1" x14ac:dyDescent="0.25">
      <c r="A86" s="165" t="s">
        <v>258</v>
      </c>
      <c r="B86" s="163" t="s">
        <v>382</v>
      </c>
      <c r="C86" s="164">
        <v>0.11295794000000001</v>
      </c>
    </row>
    <row r="87" spans="1:3" ht="17.100000000000001" customHeight="1" x14ac:dyDescent="0.25">
      <c r="A87" s="165" t="s">
        <v>258</v>
      </c>
      <c r="B87" s="181" t="s">
        <v>267</v>
      </c>
      <c r="C87" s="167">
        <v>1</v>
      </c>
    </row>
    <row r="88" spans="1:3" ht="12" customHeight="1" x14ac:dyDescent="0.2">
      <c r="C88" s="161"/>
    </row>
    <row r="89" spans="1:3" ht="17.100000000000001" customHeight="1" x14ac:dyDescent="0.25">
      <c r="A89" s="215" t="s">
        <v>383</v>
      </c>
      <c r="B89" s="215"/>
      <c r="C89" s="172" t="s">
        <v>257</v>
      </c>
    </row>
    <row r="90" spans="1:3" ht="17.100000000000001" customHeight="1" x14ac:dyDescent="0.25">
      <c r="A90" s="165" t="s">
        <v>258</v>
      </c>
      <c r="B90" s="163" t="s">
        <v>384</v>
      </c>
      <c r="C90" s="164">
        <v>1.155116E-2</v>
      </c>
    </row>
    <row r="91" spans="1:3" ht="17.100000000000001" customHeight="1" x14ac:dyDescent="0.25">
      <c r="A91" s="165" t="s">
        <v>258</v>
      </c>
      <c r="B91" s="163" t="s">
        <v>385</v>
      </c>
      <c r="C91" s="164">
        <v>5.610561E-2</v>
      </c>
    </row>
    <row r="92" spans="1:3" ht="17.100000000000001" customHeight="1" x14ac:dyDescent="0.25">
      <c r="A92" s="165" t="s">
        <v>258</v>
      </c>
      <c r="B92" s="163" t="s">
        <v>179</v>
      </c>
      <c r="C92" s="164">
        <v>0.23498350000000001</v>
      </c>
    </row>
    <row r="93" spans="1:3" ht="17.100000000000001" customHeight="1" x14ac:dyDescent="0.25">
      <c r="A93" s="165" t="s">
        <v>258</v>
      </c>
      <c r="B93" s="163" t="s">
        <v>386</v>
      </c>
      <c r="C93" s="164">
        <v>0.69735974000000001</v>
      </c>
    </row>
    <row r="94" spans="1:3" ht="17.100000000000001" customHeight="1" x14ac:dyDescent="0.25">
      <c r="A94" s="165" t="s">
        <v>258</v>
      </c>
      <c r="B94" s="181" t="s">
        <v>267</v>
      </c>
      <c r="C94" s="167">
        <v>1</v>
      </c>
    </row>
    <row r="95" spans="1:3" ht="12" customHeight="1" x14ac:dyDescent="0.2">
      <c r="C95" s="161"/>
    </row>
    <row r="96" spans="1:3" ht="17.100000000000001" customHeight="1" x14ac:dyDescent="0.25">
      <c r="A96" s="215" t="s">
        <v>387</v>
      </c>
      <c r="B96" s="215"/>
      <c r="C96" s="172" t="s">
        <v>257</v>
      </c>
    </row>
    <row r="97" spans="1:3" ht="17.100000000000001" customHeight="1" x14ac:dyDescent="0.25">
      <c r="A97" s="165" t="s">
        <v>258</v>
      </c>
      <c r="B97" s="163" t="s">
        <v>375</v>
      </c>
      <c r="C97" s="164">
        <v>7.7436580000000005E-2</v>
      </c>
    </row>
    <row r="98" spans="1:3" ht="17.100000000000001" customHeight="1" x14ac:dyDescent="0.25">
      <c r="A98" s="165" t="s">
        <v>258</v>
      </c>
      <c r="B98" s="163" t="s">
        <v>363</v>
      </c>
      <c r="C98" s="164">
        <v>0.92256342000000002</v>
      </c>
    </row>
    <row r="99" spans="1:3" ht="17.100000000000001" customHeight="1" x14ac:dyDescent="0.25">
      <c r="A99" s="165" t="s">
        <v>258</v>
      </c>
      <c r="B99" s="181" t="s">
        <v>267</v>
      </c>
      <c r="C99" s="167">
        <v>1</v>
      </c>
    </row>
    <row r="100" spans="1:3" ht="12" customHeight="1" x14ac:dyDescent="0.2">
      <c r="C100" s="161"/>
    </row>
    <row r="101" spans="1:3" ht="17.100000000000001" customHeight="1" x14ac:dyDescent="0.25">
      <c r="A101" s="215" t="s">
        <v>388</v>
      </c>
      <c r="B101" s="215"/>
      <c r="C101" s="172" t="s">
        <v>257</v>
      </c>
    </row>
    <row r="102" spans="1:3" ht="17.100000000000001" customHeight="1" x14ac:dyDescent="0.25">
      <c r="A102" s="165" t="s">
        <v>258</v>
      </c>
      <c r="B102" s="163" t="s">
        <v>389</v>
      </c>
      <c r="C102" s="164">
        <v>0.55713800999999996</v>
      </c>
    </row>
    <row r="103" spans="1:3" ht="17.100000000000001" customHeight="1" x14ac:dyDescent="0.25">
      <c r="A103" s="165" t="s">
        <v>258</v>
      </c>
      <c r="B103" s="163" t="s">
        <v>98</v>
      </c>
      <c r="C103" s="164">
        <v>0.44286198999999998</v>
      </c>
    </row>
    <row r="104" spans="1:3" ht="17.100000000000001" customHeight="1" x14ac:dyDescent="0.25">
      <c r="A104" s="165" t="s">
        <v>258</v>
      </c>
      <c r="B104" s="181" t="s">
        <v>267</v>
      </c>
      <c r="C104" s="167">
        <v>1</v>
      </c>
    </row>
    <row r="105" spans="1:3" ht="12" customHeight="1" x14ac:dyDescent="0.2">
      <c r="C105" s="161"/>
    </row>
    <row r="106" spans="1:3" ht="17.100000000000001" customHeight="1" x14ac:dyDescent="0.25">
      <c r="A106" s="215" t="s">
        <v>390</v>
      </c>
      <c r="B106" s="215"/>
      <c r="C106" s="172" t="s">
        <v>257</v>
      </c>
    </row>
    <row r="107" spans="1:3" ht="17.100000000000001" customHeight="1" x14ac:dyDescent="0.25">
      <c r="A107" s="165" t="s">
        <v>258</v>
      </c>
      <c r="B107" s="163" t="s">
        <v>375</v>
      </c>
      <c r="C107" s="164">
        <v>3.04981E-3</v>
      </c>
    </row>
    <row r="108" spans="1:3" ht="17.100000000000001" customHeight="1" x14ac:dyDescent="0.25">
      <c r="A108" s="165" t="s">
        <v>258</v>
      </c>
      <c r="B108" s="163" t="s">
        <v>363</v>
      </c>
      <c r="C108" s="164">
        <v>0.99695018999999996</v>
      </c>
    </row>
    <row r="109" spans="1:3" ht="17.100000000000001" customHeight="1" x14ac:dyDescent="0.25">
      <c r="A109" s="165" t="s">
        <v>258</v>
      </c>
      <c r="B109" s="181" t="s">
        <v>267</v>
      </c>
      <c r="C109" s="167">
        <v>1</v>
      </c>
    </row>
    <row r="110" spans="1:3" ht="12" customHeight="1" x14ac:dyDescent="0.2">
      <c r="C110" s="161"/>
    </row>
    <row r="111" spans="1:3" ht="17.100000000000001" customHeight="1" x14ac:dyDescent="0.25">
      <c r="A111" s="215" t="s">
        <v>391</v>
      </c>
      <c r="B111" s="215"/>
      <c r="C111" s="172" t="s">
        <v>257</v>
      </c>
    </row>
    <row r="112" spans="1:3" ht="17.100000000000001" customHeight="1" x14ac:dyDescent="0.25">
      <c r="A112" s="165" t="s">
        <v>258</v>
      </c>
      <c r="B112" s="163" t="s">
        <v>392</v>
      </c>
      <c r="C112" s="164">
        <v>0.93845089999999998</v>
      </c>
    </row>
    <row r="113" spans="1:3" ht="17.100000000000001" customHeight="1" x14ac:dyDescent="0.25">
      <c r="A113" s="165" t="s">
        <v>258</v>
      </c>
      <c r="B113" s="163" t="s">
        <v>393</v>
      </c>
      <c r="C113" s="164">
        <v>3.561549E-2</v>
      </c>
    </row>
    <row r="114" spans="1:3" ht="17.100000000000001" customHeight="1" x14ac:dyDescent="0.25">
      <c r="A114" s="165" t="s">
        <v>258</v>
      </c>
      <c r="B114" s="163" t="s">
        <v>394</v>
      </c>
      <c r="C114" s="164">
        <v>7.6071899999999998E-3</v>
      </c>
    </row>
    <row r="115" spans="1:3" ht="17.100000000000001" customHeight="1" x14ac:dyDescent="0.25">
      <c r="A115" s="165" t="s">
        <v>258</v>
      </c>
      <c r="B115" s="163" t="s">
        <v>395</v>
      </c>
      <c r="C115" s="164">
        <v>1.832642E-2</v>
      </c>
    </row>
    <row r="116" spans="1:3" ht="17.100000000000001" customHeight="1" x14ac:dyDescent="0.25">
      <c r="A116" s="165" t="s">
        <v>258</v>
      </c>
      <c r="B116" s="181" t="s">
        <v>267</v>
      </c>
      <c r="C116" s="167">
        <v>1</v>
      </c>
    </row>
    <row r="117" spans="1:3" ht="12" customHeight="1" x14ac:dyDescent="0.2">
      <c r="C117" s="161"/>
    </row>
    <row r="118" spans="1:3" ht="15.95" customHeight="1" x14ac:dyDescent="0.2">
      <c r="A118" s="155" t="s">
        <v>396</v>
      </c>
      <c r="C118" s="161"/>
    </row>
    <row r="119" spans="1:3" ht="15.95" customHeight="1" x14ac:dyDescent="0.2">
      <c r="A119" s="155" t="s">
        <v>397</v>
      </c>
      <c r="C119" s="161"/>
    </row>
    <row r="120" spans="1:3" ht="12" customHeight="1" x14ac:dyDescent="0.2">
      <c r="C120" s="161"/>
    </row>
    <row r="121" spans="1:3" ht="12" customHeight="1" x14ac:dyDescent="0.2">
      <c r="C121" s="161"/>
    </row>
    <row r="122" spans="1:3" ht="12" customHeight="1" x14ac:dyDescent="0.2">
      <c r="C122" s="161"/>
    </row>
    <row r="123" spans="1:3" ht="12" customHeight="1" x14ac:dyDescent="0.2">
      <c r="C123" s="161"/>
    </row>
    <row r="124" spans="1:3" ht="12" customHeight="1" x14ac:dyDescent="0.2">
      <c r="C124" s="161"/>
    </row>
    <row r="125" spans="1:3" ht="12" customHeight="1" x14ac:dyDescent="0.2">
      <c r="C125" s="161"/>
    </row>
    <row r="126" spans="1:3" ht="12" customHeight="1" x14ac:dyDescent="0.2">
      <c r="C126" s="161"/>
    </row>
    <row r="127" spans="1:3" ht="12" customHeight="1" x14ac:dyDescent="0.2">
      <c r="C127" s="161"/>
    </row>
    <row r="128" spans="1:3" ht="12" customHeight="1" x14ac:dyDescent="0.2">
      <c r="C128" s="161"/>
    </row>
    <row r="129" spans="3:3" ht="12" customHeight="1" x14ac:dyDescent="0.2">
      <c r="C129" s="161"/>
    </row>
    <row r="130" spans="3:3" ht="12" customHeight="1" x14ac:dyDescent="0.2">
      <c r="C130" s="161"/>
    </row>
    <row r="131" spans="3:3" ht="12" customHeight="1" x14ac:dyDescent="0.2">
      <c r="C131" s="161"/>
    </row>
    <row r="132" spans="3:3" ht="12" customHeight="1" x14ac:dyDescent="0.2">
      <c r="C132" s="161"/>
    </row>
    <row r="133" spans="3:3" ht="12" customHeight="1" x14ac:dyDescent="0.2">
      <c r="C133" s="161"/>
    </row>
    <row r="134" spans="3:3" ht="12" customHeight="1" x14ac:dyDescent="0.2">
      <c r="C134" s="161"/>
    </row>
    <row r="135" spans="3:3" ht="12" customHeight="1" x14ac:dyDescent="0.2">
      <c r="C135" s="161"/>
    </row>
    <row r="136" spans="3:3" ht="12" customHeight="1" x14ac:dyDescent="0.2">
      <c r="C136" s="161"/>
    </row>
    <row r="137" spans="3:3" ht="12" customHeight="1" x14ac:dyDescent="0.2">
      <c r="C137" s="161"/>
    </row>
    <row r="138" spans="3:3" ht="12" customHeight="1" x14ac:dyDescent="0.2">
      <c r="C138" s="161"/>
    </row>
    <row r="139" spans="3:3" ht="12" customHeight="1" x14ac:dyDescent="0.2">
      <c r="C139" s="161"/>
    </row>
    <row r="140" spans="3:3" ht="12" customHeight="1" x14ac:dyDescent="0.2">
      <c r="C140" s="161"/>
    </row>
    <row r="141" spans="3:3" ht="12" customHeight="1" x14ac:dyDescent="0.2">
      <c r="C141" s="161"/>
    </row>
    <row r="142" spans="3:3" ht="12" customHeight="1" x14ac:dyDescent="0.2">
      <c r="C142" s="161"/>
    </row>
    <row r="143" spans="3:3" ht="12" customHeight="1" x14ac:dyDescent="0.2">
      <c r="C143" s="161"/>
    </row>
    <row r="144" spans="3:3" ht="12" customHeight="1" x14ac:dyDescent="0.2">
      <c r="C144" s="161"/>
    </row>
    <row r="145" spans="3:3" ht="12" customHeight="1" x14ac:dyDescent="0.2">
      <c r="C145" s="161"/>
    </row>
    <row r="146" spans="3:3" ht="12" customHeight="1" x14ac:dyDescent="0.2">
      <c r="C146" s="161"/>
    </row>
    <row r="147" spans="3:3" ht="12" customHeight="1" x14ac:dyDescent="0.2">
      <c r="C147" s="161"/>
    </row>
    <row r="148" spans="3:3" ht="12" customHeight="1" x14ac:dyDescent="0.2">
      <c r="C148" s="161"/>
    </row>
    <row r="149" spans="3:3" ht="12" customHeight="1" x14ac:dyDescent="0.2">
      <c r="C149" s="161"/>
    </row>
    <row r="150" spans="3:3" ht="12" customHeight="1" x14ac:dyDescent="0.2">
      <c r="C150" s="161"/>
    </row>
    <row r="151" spans="3:3" ht="12" customHeight="1" x14ac:dyDescent="0.2">
      <c r="C151" s="161"/>
    </row>
    <row r="152" spans="3:3" ht="12" customHeight="1" x14ac:dyDescent="0.2">
      <c r="C152" s="161"/>
    </row>
    <row r="153" spans="3:3" ht="12" customHeight="1" x14ac:dyDescent="0.2">
      <c r="C153" s="161"/>
    </row>
    <row r="154" spans="3:3" ht="12" customHeight="1" x14ac:dyDescent="0.2">
      <c r="C154" s="161"/>
    </row>
    <row r="155" spans="3:3" ht="12" customHeight="1" x14ac:dyDescent="0.2">
      <c r="C155" s="161"/>
    </row>
    <row r="156" spans="3:3" ht="12" customHeight="1" x14ac:dyDescent="0.2">
      <c r="C156" s="161"/>
    </row>
    <row r="157" spans="3:3" ht="12" customHeight="1" x14ac:dyDescent="0.2">
      <c r="C157" s="161"/>
    </row>
    <row r="158" spans="3:3" ht="12" customHeight="1" x14ac:dyDescent="0.2">
      <c r="C158" s="161"/>
    </row>
    <row r="159" spans="3:3" ht="12" customHeight="1" x14ac:dyDescent="0.2">
      <c r="C159" s="161"/>
    </row>
    <row r="160" spans="3:3" ht="12" customHeight="1" x14ac:dyDescent="0.2">
      <c r="C160" s="161"/>
    </row>
    <row r="161" spans="3:3" ht="12" customHeight="1" x14ac:dyDescent="0.2">
      <c r="C161" s="161"/>
    </row>
    <row r="162" spans="3:3" ht="12" customHeight="1" x14ac:dyDescent="0.2">
      <c r="C162" s="161"/>
    </row>
    <row r="163" spans="3:3" ht="12" customHeight="1" x14ac:dyDescent="0.2">
      <c r="C163" s="161"/>
    </row>
    <row r="164" spans="3:3" ht="12" customHeight="1" x14ac:dyDescent="0.2">
      <c r="C164" s="161"/>
    </row>
    <row r="165" spans="3:3" ht="12" customHeight="1" x14ac:dyDescent="0.2">
      <c r="C165" s="161"/>
    </row>
    <row r="166" spans="3:3" ht="12" customHeight="1" x14ac:dyDescent="0.2">
      <c r="C166" s="161"/>
    </row>
    <row r="167" spans="3:3" ht="12" customHeight="1" x14ac:dyDescent="0.2">
      <c r="C167" s="161"/>
    </row>
    <row r="168" spans="3:3" ht="12" customHeight="1" x14ac:dyDescent="0.2">
      <c r="C168" s="161"/>
    </row>
    <row r="169" spans="3:3" ht="12" customHeight="1" x14ac:dyDescent="0.2">
      <c r="C169" s="161"/>
    </row>
    <row r="170" spans="3:3" ht="12" customHeight="1" x14ac:dyDescent="0.2">
      <c r="C170" s="161"/>
    </row>
    <row r="171" spans="3:3" ht="12" customHeight="1" x14ac:dyDescent="0.2">
      <c r="C171" s="161"/>
    </row>
    <row r="172" spans="3:3" ht="12" customHeight="1" x14ac:dyDescent="0.2">
      <c r="C172" s="161"/>
    </row>
    <row r="173" spans="3:3" ht="12" customHeight="1" x14ac:dyDescent="0.2">
      <c r="C173" s="161"/>
    </row>
    <row r="174" spans="3:3" ht="12" customHeight="1" x14ac:dyDescent="0.2">
      <c r="C174" s="161"/>
    </row>
    <row r="175" spans="3:3" ht="12" customHeight="1" x14ac:dyDescent="0.2">
      <c r="C175" s="161"/>
    </row>
    <row r="176" spans="3:3" ht="12" customHeight="1" x14ac:dyDescent="0.2">
      <c r="C176" s="161"/>
    </row>
    <row r="177" spans="3:3" ht="12" customHeight="1" x14ac:dyDescent="0.2">
      <c r="C177" s="161"/>
    </row>
    <row r="178" spans="3:3" ht="12" customHeight="1" x14ac:dyDescent="0.2">
      <c r="C178" s="161"/>
    </row>
    <row r="179" spans="3:3" ht="12" customHeight="1" x14ac:dyDescent="0.2">
      <c r="C179" s="161"/>
    </row>
    <row r="180" spans="3:3" ht="12" customHeight="1" x14ac:dyDescent="0.2">
      <c r="C180" s="161"/>
    </row>
    <row r="181" spans="3:3" ht="12" customHeight="1" x14ac:dyDescent="0.2">
      <c r="C181" s="161"/>
    </row>
    <row r="182" spans="3:3" ht="12" customHeight="1" x14ac:dyDescent="0.2">
      <c r="C182" s="161"/>
    </row>
    <row r="183" spans="3:3" ht="12" customHeight="1" x14ac:dyDescent="0.2">
      <c r="C183" s="161"/>
    </row>
    <row r="184" spans="3:3" ht="12" customHeight="1" x14ac:dyDescent="0.2">
      <c r="C184" s="161"/>
    </row>
    <row r="185" spans="3:3" ht="12" customHeight="1" x14ac:dyDescent="0.2">
      <c r="C185" s="161"/>
    </row>
    <row r="186" spans="3:3" ht="12" customHeight="1" x14ac:dyDescent="0.2">
      <c r="C186" s="161"/>
    </row>
    <row r="187" spans="3:3" ht="12" customHeight="1" x14ac:dyDescent="0.2">
      <c r="C187" s="161"/>
    </row>
    <row r="188" spans="3:3" ht="12" customHeight="1" x14ac:dyDescent="0.2">
      <c r="C188" s="161"/>
    </row>
    <row r="189" spans="3:3" ht="12" customHeight="1" x14ac:dyDescent="0.2">
      <c r="C189" s="161"/>
    </row>
    <row r="190" spans="3:3" ht="12" customHeight="1" x14ac:dyDescent="0.2">
      <c r="C190" s="161"/>
    </row>
    <row r="191" spans="3:3" ht="12" customHeight="1" x14ac:dyDescent="0.2">
      <c r="C191" s="161"/>
    </row>
    <row r="192" spans="3:3" ht="12" customHeight="1" x14ac:dyDescent="0.2">
      <c r="C192" s="161"/>
    </row>
    <row r="193" spans="3:3" ht="12" customHeight="1" x14ac:dyDescent="0.2">
      <c r="C193" s="161"/>
    </row>
    <row r="194" spans="3:3" ht="12" customHeight="1" x14ac:dyDescent="0.2">
      <c r="C194" s="161"/>
    </row>
    <row r="195" spans="3:3" ht="12" customHeight="1" x14ac:dyDescent="0.2">
      <c r="C195" s="161"/>
    </row>
    <row r="196" spans="3:3" ht="12" customHeight="1" x14ac:dyDescent="0.2">
      <c r="C196" s="161"/>
    </row>
    <row r="197" spans="3:3" ht="12" customHeight="1" x14ac:dyDescent="0.2">
      <c r="C197" s="161"/>
    </row>
    <row r="198" spans="3:3" ht="12" customHeight="1" x14ac:dyDescent="0.2">
      <c r="C198" s="161"/>
    </row>
    <row r="199" spans="3:3" ht="12" customHeight="1" x14ac:dyDescent="0.2">
      <c r="C199" s="161"/>
    </row>
    <row r="200" spans="3:3" ht="12" customHeight="1" x14ac:dyDescent="0.2">
      <c r="C200" s="161"/>
    </row>
  </sheetData>
  <mergeCells count="18">
    <mergeCell ref="A33:B33"/>
    <mergeCell ref="A1:C1"/>
    <mergeCell ref="A3:B3"/>
    <mergeCell ref="A8:B8"/>
    <mergeCell ref="A16:B16"/>
    <mergeCell ref="A26:B26"/>
    <mergeCell ref="A111:B111"/>
    <mergeCell ref="A43:B43"/>
    <mergeCell ref="A53:B53"/>
    <mergeCell ref="A61:B61"/>
    <mergeCell ref="A68:C68"/>
    <mergeCell ref="A70:B70"/>
    <mergeCell ref="A75:B75"/>
    <mergeCell ref="A81:B81"/>
    <mergeCell ref="A89:B89"/>
    <mergeCell ref="A96:B96"/>
    <mergeCell ref="A101:B101"/>
    <mergeCell ref="A106:B106"/>
  </mergeCells>
  <pageMargins left="0.5" right="0.5" top="0.5" bottom="0.5" header="0" footer="0"/>
  <pageSetup orientation="portrait" horizontalDpi="300" verticalDpi="300"/>
  <headerFooter>
    <oddHeader>Trend Core Survey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575"/>
  <sheetViews>
    <sheetView zoomScaleNormal="100" workbookViewId="0">
      <pane ySplit="1" topLeftCell="A2" activePane="bottomLeft" state="frozen"/>
      <selection pane="bottomLeft"/>
    </sheetView>
  </sheetViews>
  <sheetFormatPr defaultColWidth="10.85546875" defaultRowHeight="12" customHeight="1" x14ac:dyDescent="0.2"/>
  <cols>
    <col min="1" max="1" width="15.7109375" style="148" bestFit="1" customWidth="1"/>
    <col min="2" max="3" width="5.7109375" style="148" bestFit="1" customWidth="1"/>
    <col min="4" max="4" width="100.7109375" style="148" bestFit="1" customWidth="1"/>
    <col min="5" max="5" width="8.7109375" style="161" bestFit="1" customWidth="1"/>
    <col min="6" max="6" width="13.7109375" style="161" bestFit="1" customWidth="1"/>
    <col min="7" max="7" width="9.7109375" style="161" bestFit="1" customWidth="1"/>
    <col min="8" max="9" width="9.7109375" style="160" bestFit="1" customWidth="1"/>
    <col min="10" max="16384" width="10.85546875" style="148"/>
  </cols>
  <sheetData>
    <row r="1" spans="1:9" ht="161.1" customHeight="1" x14ac:dyDescent="0.25">
      <c r="A1" s="141" t="s">
        <v>215</v>
      </c>
      <c r="B1" s="141" t="s">
        <v>398</v>
      </c>
      <c r="C1" s="141" t="s">
        <v>12</v>
      </c>
      <c r="D1" s="141" t="s">
        <v>216</v>
      </c>
      <c r="E1" s="185" t="s">
        <v>217</v>
      </c>
      <c r="F1" s="185" t="s">
        <v>220</v>
      </c>
      <c r="G1" s="185" t="s">
        <v>223</v>
      </c>
      <c r="H1" s="183" t="s">
        <v>229</v>
      </c>
      <c r="I1" s="183" t="s">
        <v>399</v>
      </c>
    </row>
    <row r="2" spans="1:9" ht="17.100000000000001" customHeight="1" x14ac:dyDescent="0.25">
      <c r="A2" s="149" t="s">
        <v>231</v>
      </c>
      <c r="B2" s="150">
        <v>2019</v>
      </c>
      <c r="C2" s="182">
        <v>1</v>
      </c>
      <c r="D2" s="149" t="s">
        <v>232</v>
      </c>
      <c r="E2" s="151">
        <v>0.75963033999999996</v>
      </c>
      <c r="F2" s="152">
        <v>0.13343556000000001</v>
      </c>
      <c r="G2" s="151">
        <v>0.1069341</v>
      </c>
      <c r="H2" s="184">
        <v>3200</v>
      </c>
      <c r="I2" s="184" t="s">
        <v>233</v>
      </c>
    </row>
    <row r="3" spans="1:9" ht="17.100000000000001" customHeight="1" x14ac:dyDescent="0.25">
      <c r="A3" s="149" t="s">
        <v>231</v>
      </c>
      <c r="B3" s="150">
        <v>2019</v>
      </c>
      <c r="C3" s="182">
        <v>2</v>
      </c>
      <c r="D3" s="149" t="s">
        <v>18</v>
      </c>
      <c r="E3" s="151">
        <v>0.79984078999999997</v>
      </c>
      <c r="F3" s="152">
        <v>0.10550851</v>
      </c>
      <c r="G3" s="151">
        <v>9.4650700000000004E-2</v>
      </c>
      <c r="H3" s="184">
        <v>3206</v>
      </c>
      <c r="I3" s="184" t="s">
        <v>233</v>
      </c>
    </row>
    <row r="4" spans="1:9" ht="17.100000000000001" customHeight="1" x14ac:dyDescent="0.25">
      <c r="A4" s="149" t="s">
        <v>231</v>
      </c>
      <c r="B4" s="150">
        <v>2019</v>
      </c>
      <c r="C4" s="182">
        <v>3</v>
      </c>
      <c r="D4" s="149" t="s">
        <v>20</v>
      </c>
      <c r="E4" s="151">
        <v>0.66867483000000005</v>
      </c>
      <c r="F4" s="152">
        <v>0.15109675</v>
      </c>
      <c r="G4" s="151">
        <v>0.18022842</v>
      </c>
      <c r="H4" s="184">
        <v>3194</v>
      </c>
      <c r="I4" s="184" t="s">
        <v>233</v>
      </c>
    </row>
    <row r="5" spans="1:9" ht="17.100000000000001" customHeight="1" x14ac:dyDescent="0.25">
      <c r="A5" s="149" t="s">
        <v>231</v>
      </c>
      <c r="B5" s="150">
        <v>2019</v>
      </c>
      <c r="C5" s="182">
        <v>4</v>
      </c>
      <c r="D5" s="149" t="s">
        <v>22</v>
      </c>
      <c r="E5" s="151">
        <v>0.81551178999999996</v>
      </c>
      <c r="F5" s="152">
        <v>0.10730006</v>
      </c>
      <c r="G5" s="151">
        <v>7.7188160000000006E-2</v>
      </c>
      <c r="H5" s="184">
        <v>3211</v>
      </c>
      <c r="I5" s="184" t="s">
        <v>233</v>
      </c>
    </row>
    <row r="6" spans="1:9" ht="17.100000000000001" customHeight="1" x14ac:dyDescent="0.25">
      <c r="A6" s="149" t="s">
        <v>231</v>
      </c>
      <c r="B6" s="150">
        <v>2019</v>
      </c>
      <c r="C6" s="182">
        <v>5</v>
      </c>
      <c r="D6" s="149" t="s">
        <v>24</v>
      </c>
      <c r="E6" s="151">
        <v>0.88298896000000004</v>
      </c>
      <c r="F6" s="152">
        <v>8.0822169999999999E-2</v>
      </c>
      <c r="G6" s="151">
        <v>3.6188869999999998E-2</v>
      </c>
      <c r="H6" s="184">
        <v>3203</v>
      </c>
      <c r="I6" s="184" t="s">
        <v>233</v>
      </c>
    </row>
    <row r="7" spans="1:9" ht="17.100000000000001" customHeight="1" x14ac:dyDescent="0.25">
      <c r="A7" s="149" t="s">
        <v>231</v>
      </c>
      <c r="B7" s="150">
        <v>2019</v>
      </c>
      <c r="C7" s="182">
        <v>6</v>
      </c>
      <c r="D7" s="149" t="s">
        <v>27</v>
      </c>
      <c r="E7" s="151">
        <v>0.83753575999999996</v>
      </c>
      <c r="F7" s="152">
        <v>8.8694670000000003E-2</v>
      </c>
      <c r="G7" s="151">
        <v>7.3769570000000007E-2</v>
      </c>
      <c r="H7" s="184">
        <v>3201</v>
      </c>
      <c r="I7" s="184" t="s">
        <v>233</v>
      </c>
    </row>
    <row r="8" spans="1:9" ht="17.100000000000001" customHeight="1" x14ac:dyDescent="0.25">
      <c r="A8" s="149" t="s">
        <v>231</v>
      </c>
      <c r="B8" s="150">
        <v>2019</v>
      </c>
      <c r="C8" s="182">
        <v>7</v>
      </c>
      <c r="D8" s="149" t="s">
        <v>30</v>
      </c>
      <c r="E8" s="151">
        <v>0.97529036999999996</v>
      </c>
      <c r="F8" s="152">
        <v>1.5503360000000001E-2</v>
      </c>
      <c r="G8" s="151">
        <v>9.2062700000000008E-3</v>
      </c>
      <c r="H8" s="184">
        <v>3209</v>
      </c>
      <c r="I8" s="184" t="s">
        <v>233</v>
      </c>
    </row>
    <row r="9" spans="1:9" ht="17.100000000000001" customHeight="1" x14ac:dyDescent="0.25">
      <c r="A9" s="149" t="s">
        <v>231</v>
      </c>
      <c r="B9" s="150">
        <v>2019</v>
      </c>
      <c r="C9" s="182">
        <v>8</v>
      </c>
      <c r="D9" s="149" t="s">
        <v>33</v>
      </c>
      <c r="E9" s="151">
        <v>0.91451680000000002</v>
      </c>
      <c r="F9" s="152">
        <v>7.3106729999999995E-2</v>
      </c>
      <c r="G9" s="151">
        <v>1.237648E-2</v>
      </c>
      <c r="H9" s="184">
        <v>3210</v>
      </c>
      <c r="I9" s="184" t="s">
        <v>233</v>
      </c>
    </row>
    <row r="10" spans="1:9" ht="17.100000000000001" customHeight="1" x14ac:dyDescent="0.25">
      <c r="A10" s="149" t="s">
        <v>231</v>
      </c>
      <c r="B10" s="150">
        <v>2019</v>
      </c>
      <c r="C10" s="182">
        <v>9</v>
      </c>
      <c r="D10" s="149" t="s">
        <v>136</v>
      </c>
      <c r="E10" s="151">
        <v>0.58756975</v>
      </c>
      <c r="F10" s="152">
        <v>0.15038694999999999</v>
      </c>
      <c r="G10" s="151">
        <v>0.26204328999999998</v>
      </c>
      <c r="H10" s="184">
        <v>3187</v>
      </c>
      <c r="I10" s="184">
        <v>7</v>
      </c>
    </row>
    <row r="11" spans="1:9" ht="17.100000000000001" customHeight="1" x14ac:dyDescent="0.25">
      <c r="A11" s="149" t="s">
        <v>231</v>
      </c>
      <c r="B11" s="150">
        <v>2019</v>
      </c>
      <c r="C11" s="182">
        <v>10</v>
      </c>
      <c r="D11" s="149" t="s">
        <v>234</v>
      </c>
      <c r="E11" s="151">
        <v>0.72715015000000005</v>
      </c>
      <c r="F11" s="152">
        <v>0.12017899</v>
      </c>
      <c r="G11" s="151">
        <v>0.15267085999999999</v>
      </c>
      <c r="H11" s="184">
        <v>3205</v>
      </c>
      <c r="I11" s="184">
        <v>2</v>
      </c>
    </row>
    <row r="12" spans="1:9" ht="17.100000000000001" customHeight="1" x14ac:dyDescent="0.25">
      <c r="A12" s="149" t="s">
        <v>231</v>
      </c>
      <c r="B12" s="150">
        <v>2019</v>
      </c>
      <c r="C12" s="182">
        <v>11</v>
      </c>
      <c r="D12" s="149" t="s">
        <v>235</v>
      </c>
      <c r="E12" s="151">
        <v>0.65667620000000004</v>
      </c>
      <c r="F12" s="152">
        <v>0.15353965</v>
      </c>
      <c r="G12" s="151">
        <v>0.18978413999999999</v>
      </c>
      <c r="H12" s="184">
        <v>3198</v>
      </c>
      <c r="I12" s="184">
        <v>7</v>
      </c>
    </row>
    <row r="13" spans="1:9" ht="17.100000000000001" customHeight="1" x14ac:dyDescent="0.25">
      <c r="A13" s="149" t="s">
        <v>231</v>
      </c>
      <c r="B13" s="150">
        <v>2019</v>
      </c>
      <c r="C13" s="182">
        <v>12</v>
      </c>
      <c r="D13" s="149" t="s">
        <v>236</v>
      </c>
      <c r="E13" s="151">
        <v>0.90467257000000001</v>
      </c>
      <c r="F13" s="152">
        <v>5.3691290000000003E-2</v>
      </c>
      <c r="G13" s="151">
        <v>4.1636140000000002E-2</v>
      </c>
      <c r="H13" s="184">
        <v>3201</v>
      </c>
      <c r="I13" s="184">
        <v>5</v>
      </c>
    </row>
    <row r="14" spans="1:9" ht="17.100000000000001" customHeight="1" x14ac:dyDescent="0.25">
      <c r="A14" s="149" t="s">
        <v>231</v>
      </c>
      <c r="B14" s="150">
        <v>2019</v>
      </c>
      <c r="C14" s="182">
        <v>13</v>
      </c>
      <c r="D14" s="149" t="s">
        <v>45</v>
      </c>
      <c r="E14" s="151">
        <v>0.91412431000000005</v>
      </c>
      <c r="F14" s="152">
        <v>5.6829930000000001E-2</v>
      </c>
      <c r="G14" s="151">
        <v>2.904576E-2</v>
      </c>
      <c r="H14" s="184">
        <v>3204</v>
      </c>
      <c r="I14" s="184">
        <v>2</v>
      </c>
    </row>
    <row r="15" spans="1:9" ht="35.1" customHeight="1" x14ac:dyDescent="0.25">
      <c r="A15" s="149" t="s">
        <v>231</v>
      </c>
      <c r="B15" s="150">
        <v>2019</v>
      </c>
      <c r="C15" s="182">
        <v>14</v>
      </c>
      <c r="D15" s="149" t="s">
        <v>137</v>
      </c>
      <c r="E15" s="151">
        <v>0.87747673000000004</v>
      </c>
      <c r="F15" s="152">
        <v>6.996078E-2</v>
      </c>
      <c r="G15" s="151">
        <v>5.2562490000000003E-2</v>
      </c>
      <c r="H15" s="184">
        <v>3208</v>
      </c>
      <c r="I15" s="184">
        <v>5</v>
      </c>
    </row>
    <row r="16" spans="1:9" ht="17.100000000000001" customHeight="1" x14ac:dyDescent="0.25">
      <c r="A16" s="149" t="s">
        <v>231</v>
      </c>
      <c r="B16" s="150">
        <v>2019</v>
      </c>
      <c r="C16" s="182">
        <v>15</v>
      </c>
      <c r="D16" s="149" t="s">
        <v>46</v>
      </c>
      <c r="E16" s="151">
        <v>0.77616165000000004</v>
      </c>
      <c r="F16" s="152">
        <v>0.11875616</v>
      </c>
      <c r="G16" s="151">
        <v>0.10508219000000001</v>
      </c>
      <c r="H16" s="184">
        <v>3184</v>
      </c>
      <c r="I16" s="184">
        <v>27</v>
      </c>
    </row>
    <row r="17" spans="1:9" ht="17.100000000000001" customHeight="1" x14ac:dyDescent="0.25">
      <c r="A17" s="149" t="s">
        <v>231</v>
      </c>
      <c r="B17" s="150">
        <v>2019</v>
      </c>
      <c r="C17" s="182">
        <v>16</v>
      </c>
      <c r="D17" s="149" t="s">
        <v>47</v>
      </c>
      <c r="E17" s="151">
        <v>0.84440758999999999</v>
      </c>
      <c r="F17" s="152">
        <v>0.10892752</v>
      </c>
      <c r="G17" s="151">
        <v>4.6664900000000002E-2</v>
      </c>
      <c r="H17" s="184">
        <v>3197</v>
      </c>
      <c r="I17" s="184">
        <v>7</v>
      </c>
    </row>
    <row r="18" spans="1:9" ht="17.100000000000001" customHeight="1" x14ac:dyDescent="0.25">
      <c r="A18" s="149" t="s">
        <v>231</v>
      </c>
      <c r="B18" s="150">
        <v>2019</v>
      </c>
      <c r="C18" s="182">
        <v>17</v>
      </c>
      <c r="D18" s="149" t="s">
        <v>237</v>
      </c>
      <c r="E18" s="151">
        <v>0.76309755000000001</v>
      </c>
      <c r="F18" s="152">
        <v>0.13958925</v>
      </c>
      <c r="G18" s="151">
        <v>9.7313189999999994E-2</v>
      </c>
      <c r="H18" s="184">
        <v>3021</v>
      </c>
      <c r="I18" s="184">
        <v>183</v>
      </c>
    </row>
    <row r="19" spans="1:9" ht="17.100000000000001" customHeight="1" x14ac:dyDescent="0.25">
      <c r="A19" s="149" t="s">
        <v>231</v>
      </c>
      <c r="B19" s="150">
        <v>2019</v>
      </c>
      <c r="C19" s="182">
        <v>18</v>
      </c>
      <c r="D19" s="149" t="s">
        <v>49</v>
      </c>
      <c r="E19" s="151">
        <v>0.57904580000000005</v>
      </c>
      <c r="F19" s="152">
        <v>0.22712040999999999</v>
      </c>
      <c r="G19" s="151">
        <v>0.19383379000000001</v>
      </c>
      <c r="H19" s="184">
        <v>3176</v>
      </c>
      <c r="I19" s="184">
        <v>36</v>
      </c>
    </row>
    <row r="20" spans="1:9" ht="35.1" customHeight="1" x14ac:dyDescent="0.25">
      <c r="A20" s="149" t="s">
        <v>231</v>
      </c>
      <c r="B20" s="150">
        <v>2019</v>
      </c>
      <c r="C20" s="182">
        <v>19</v>
      </c>
      <c r="D20" s="149" t="s">
        <v>138</v>
      </c>
      <c r="E20" s="151">
        <v>0.69592821999999999</v>
      </c>
      <c r="F20" s="152">
        <v>0.15682871000000001</v>
      </c>
      <c r="G20" s="151">
        <v>0.14724307</v>
      </c>
      <c r="H20" s="184">
        <v>3161</v>
      </c>
      <c r="I20" s="184">
        <v>50</v>
      </c>
    </row>
    <row r="21" spans="1:9" ht="17.100000000000001" customHeight="1" x14ac:dyDescent="0.25">
      <c r="A21" s="149" t="s">
        <v>231</v>
      </c>
      <c r="B21" s="150">
        <v>2019</v>
      </c>
      <c r="C21" s="182">
        <v>20</v>
      </c>
      <c r="D21" s="149" t="s">
        <v>238</v>
      </c>
      <c r="E21" s="151">
        <v>0.85089263000000004</v>
      </c>
      <c r="F21" s="152">
        <v>8.4183540000000001E-2</v>
      </c>
      <c r="G21" s="151">
        <v>6.4923830000000002E-2</v>
      </c>
      <c r="H21" s="184">
        <v>3211</v>
      </c>
      <c r="I21" s="184" t="s">
        <v>233</v>
      </c>
    </row>
    <row r="22" spans="1:9" ht="17.100000000000001" customHeight="1" x14ac:dyDescent="0.25">
      <c r="A22" s="149" t="s">
        <v>231</v>
      </c>
      <c r="B22" s="150">
        <v>2019</v>
      </c>
      <c r="C22" s="182">
        <v>21</v>
      </c>
      <c r="D22" s="149" t="s">
        <v>51</v>
      </c>
      <c r="E22" s="151">
        <v>0.60694526000000004</v>
      </c>
      <c r="F22" s="152">
        <v>0.20096596</v>
      </c>
      <c r="G22" s="151">
        <v>0.19208876999999999</v>
      </c>
      <c r="H22" s="184">
        <v>3011</v>
      </c>
      <c r="I22" s="184">
        <v>186</v>
      </c>
    </row>
    <row r="23" spans="1:9" ht="17.100000000000001" customHeight="1" x14ac:dyDescent="0.25">
      <c r="A23" s="149" t="s">
        <v>231</v>
      </c>
      <c r="B23" s="150">
        <v>2019</v>
      </c>
      <c r="C23" s="182">
        <v>22</v>
      </c>
      <c r="D23" s="149" t="s">
        <v>52</v>
      </c>
      <c r="E23" s="151">
        <v>0.44963252999999997</v>
      </c>
      <c r="F23" s="152">
        <v>0.25984168000000002</v>
      </c>
      <c r="G23" s="151">
        <v>0.29052579000000001</v>
      </c>
      <c r="H23" s="184">
        <v>2842</v>
      </c>
      <c r="I23" s="184">
        <v>354</v>
      </c>
    </row>
    <row r="24" spans="1:9" ht="17.100000000000001" customHeight="1" x14ac:dyDescent="0.25">
      <c r="A24" s="149" t="s">
        <v>231</v>
      </c>
      <c r="B24" s="150">
        <v>2019</v>
      </c>
      <c r="C24" s="182">
        <v>23</v>
      </c>
      <c r="D24" s="149" t="s">
        <v>53</v>
      </c>
      <c r="E24" s="151">
        <v>0.34633037999999999</v>
      </c>
      <c r="F24" s="152">
        <v>0.29692255000000001</v>
      </c>
      <c r="G24" s="151">
        <v>0.35674707</v>
      </c>
      <c r="H24" s="184">
        <v>2596</v>
      </c>
      <c r="I24" s="184">
        <v>605</v>
      </c>
    </row>
    <row r="25" spans="1:9" ht="17.100000000000001" customHeight="1" x14ac:dyDescent="0.25">
      <c r="A25" s="149" t="s">
        <v>231</v>
      </c>
      <c r="B25" s="150">
        <v>2019</v>
      </c>
      <c r="C25" s="182">
        <v>24</v>
      </c>
      <c r="D25" s="149" t="s">
        <v>239</v>
      </c>
      <c r="E25" s="151">
        <v>0.34457963000000003</v>
      </c>
      <c r="F25" s="152">
        <v>0.25962711999999999</v>
      </c>
      <c r="G25" s="151">
        <v>0.39579325999999998</v>
      </c>
      <c r="H25" s="184">
        <v>2855</v>
      </c>
      <c r="I25" s="184">
        <v>343</v>
      </c>
    </row>
    <row r="26" spans="1:9" ht="17.100000000000001" customHeight="1" x14ac:dyDescent="0.25">
      <c r="A26" s="149" t="s">
        <v>231</v>
      </c>
      <c r="B26" s="150">
        <v>2019</v>
      </c>
      <c r="C26" s="182">
        <v>25</v>
      </c>
      <c r="D26" s="149" t="s">
        <v>55</v>
      </c>
      <c r="E26" s="151">
        <v>0.48731139000000001</v>
      </c>
      <c r="F26" s="152">
        <v>0.24459663000000001</v>
      </c>
      <c r="G26" s="151">
        <v>0.26809198000000001</v>
      </c>
      <c r="H26" s="184">
        <v>2797</v>
      </c>
      <c r="I26" s="184">
        <v>407</v>
      </c>
    </row>
    <row r="27" spans="1:9" ht="17.100000000000001" customHeight="1" x14ac:dyDescent="0.25">
      <c r="A27" s="149" t="s">
        <v>231</v>
      </c>
      <c r="B27" s="150">
        <v>2019</v>
      </c>
      <c r="C27" s="182">
        <v>26</v>
      </c>
      <c r="D27" s="149" t="s">
        <v>56</v>
      </c>
      <c r="E27" s="151">
        <v>0.82506385000000004</v>
      </c>
      <c r="F27" s="152">
        <v>9.397606E-2</v>
      </c>
      <c r="G27" s="151">
        <v>8.0960089999999998E-2</v>
      </c>
      <c r="H27" s="184">
        <v>3185</v>
      </c>
      <c r="I27" s="184">
        <v>16</v>
      </c>
    </row>
    <row r="28" spans="1:9" ht="17.100000000000001" customHeight="1" x14ac:dyDescent="0.25">
      <c r="A28" s="149" t="s">
        <v>231</v>
      </c>
      <c r="B28" s="150">
        <v>2019</v>
      </c>
      <c r="C28" s="182">
        <v>27</v>
      </c>
      <c r="D28" s="149" t="s">
        <v>57</v>
      </c>
      <c r="E28" s="151">
        <v>0.57503468999999996</v>
      </c>
      <c r="F28" s="152">
        <v>0.30935244000000001</v>
      </c>
      <c r="G28" s="151">
        <v>0.11561288</v>
      </c>
      <c r="H28" s="184">
        <v>2980</v>
      </c>
      <c r="I28" s="184">
        <v>220</v>
      </c>
    </row>
    <row r="29" spans="1:9" ht="17.100000000000001" customHeight="1" x14ac:dyDescent="0.25">
      <c r="A29" s="149" t="s">
        <v>240</v>
      </c>
      <c r="B29" s="150">
        <v>2019</v>
      </c>
      <c r="C29" s="182">
        <v>28</v>
      </c>
      <c r="D29" s="149" t="s">
        <v>58</v>
      </c>
      <c r="E29" s="151">
        <v>0.91702413999999999</v>
      </c>
      <c r="F29" s="152">
        <v>6.6773159999999998E-2</v>
      </c>
      <c r="G29" s="151">
        <v>1.6202689999999999E-2</v>
      </c>
      <c r="H29" s="184">
        <v>3197</v>
      </c>
      <c r="I29" s="184" t="s">
        <v>233</v>
      </c>
    </row>
    <row r="30" spans="1:9" ht="35.1" customHeight="1" x14ac:dyDescent="0.25">
      <c r="A30" s="149" t="s">
        <v>231</v>
      </c>
      <c r="B30" s="150">
        <v>2019</v>
      </c>
      <c r="C30" s="182">
        <v>29</v>
      </c>
      <c r="D30" s="149" t="s">
        <v>241</v>
      </c>
      <c r="E30" s="151">
        <v>0.88719517999999997</v>
      </c>
      <c r="F30" s="152">
        <v>7.1579519999999994E-2</v>
      </c>
      <c r="G30" s="151">
        <v>4.1225299999999999E-2</v>
      </c>
      <c r="H30" s="184">
        <v>3161</v>
      </c>
      <c r="I30" s="184">
        <v>35</v>
      </c>
    </row>
    <row r="31" spans="1:9" ht="17.100000000000001" customHeight="1" x14ac:dyDescent="0.25">
      <c r="A31" s="149" t="s">
        <v>231</v>
      </c>
      <c r="B31" s="150">
        <v>2019</v>
      </c>
      <c r="C31" s="182">
        <v>30</v>
      </c>
      <c r="D31" s="149" t="s">
        <v>60</v>
      </c>
      <c r="E31" s="151">
        <v>0.55516997999999995</v>
      </c>
      <c r="F31" s="152">
        <v>0.20171987999999999</v>
      </c>
      <c r="G31" s="151">
        <v>0.24311014</v>
      </c>
      <c r="H31" s="184">
        <v>3074</v>
      </c>
      <c r="I31" s="184">
        <v>101</v>
      </c>
    </row>
    <row r="32" spans="1:9" ht="17.100000000000001" customHeight="1" x14ac:dyDescent="0.25">
      <c r="A32" s="149" t="s">
        <v>231</v>
      </c>
      <c r="B32" s="150">
        <v>2019</v>
      </c>
      <c r="C32" s="182">
        <v>31</v>
      </c>
      <c r="D32" s="149" t="s">
        <v>61</v>
      </c>
      <c r="E32" s="151">
        <v>0.61090822</v>
      </c>
      <c r="F32" s="152">
        <v>0.18981329</v>
      </c>
      <c r="G32" s="151">
        <v>0.19927849</v>
      </c>
      <c r="H32" s="184">
        <v>3079</v>
      </c>
      <c r="I32" s="184">
        <v>95</v>
      </c>
    </row>
    <row r="33" spans="1:9" ht="17.100000000000001" customHeight="1" x14ac:dyDescent="0.25">
      <c r="A33" s="149" t="s">
        <v>231</v>
      </c>
      <c r="B33" s="150">
        <v>2019</v>
      </c>
      <c r="C33" s="182">
        <v>32</v>
      </c>
      <c r="D33" s="149" t="s">
        <v>62</v>
      </c>
      <c r="E33" s="151">
        <v>0.5124592</v>
      </c>
      <c r="F33" s="152">
        <v>0.23941103999999999</v>
      </c>
      <c r="G33" s="151">
        <v>0.24812976</v>
      </c>
      <c r="H33" s="184">
        <v>3050</v>
      </c>
      <c r="I33" s="184">
        <v>117</v>
      </c>
    </row>
    <row r="34" spans="1:9" ht="17.100000000000001" customHeight="1" x14ac:dyDescent="0.25">
      <c r="A34" s="149" t="s">
        <v>231</v>
      </c>
      <c r="B34" s="150">
        <v>2019</v>
      </c>
      <c r="C34" s="182">
        <v>33</v>
      </c>
      <c r="D34" s="149" t="s">
        <v>63</v>
      </c>
      <c r="E34" s="151">
        <v>0.17769135999999999</v>
      </c>
      <c r="F34" s="152">
        <v>0.23446138999999999</v>
      </c>
      <c r="G34" s="151">
        <v>0.58784725000000004</v>
      </c>
      <c r="H34" s="184">
        <v>2936</v>
      </c>
      <c r="I34" s="184">
        <v>237</v>
      </c>
    </row>
    <row r="35" spans="1:9" ht="35.1" customHeight="1" x14ac:dyDescent="0.25">
      <c r="A35" s="149" t="s">
        <v>231</v>
      </c>
      <c r="B35" s="150">
        <v>2019</v>
      </c>
      <c r="C35" s="182">
        <v>34</v>
      </c>
      <c r="D35" s="149" t="s">
        <v>139</v>
      </c>
      <c r="E35" s="151">
        <v>0.66121375000000004</v>
      </c>
      <c r="F35" s="152">
        <v>0.19978899</v>
      </c>
      <c r="G35" s="151">
        <v>0.13899727000000001</v>
      </c>
      <c r="H35" s="184">
        <v>2853</v>
      </c>
      <c r="I35" s="184">
        <v>317</v>
      </c>
    </row>
    <row r="36" spans="1:9" ht="17.100000000000001" customHeight="1" x14ac:dyDescent="0.25">
      <c r="A36" s="149" t="s">
        <v>231</v>
      </c>
      <c r="B36" s="150">
        <v>2019</v>
      </c>
      <c r="C36" s="182">
        <v>35</v>
      </c>
      <c r="D36" s="149" t="s">
        <v>64</v>
      </c>
      <c r="E36" s="151">
        <v>0.91477759999999997</v>
      </c>
      <c r="F36" s="152">
        <v>6.8675550000000002E-2</v>
      </c>
      <c r="G36" s="151">
        <v>1.6546849999999998E-2</v>
      </c>
      <c r="H36" s="184">
        <v>3060</v>
      </c>
      <c r="I36" s="184">
        <v>116</v>
      </c>
    </row>
    <row r="37" spans="1:9" ht="17.100000000000001" customHeight="1" x14ac:dyDescent="0.25">
      <c r="A37" s="149" t="s">
        <v>231</v>
      </c>
      <c r="B37" s="150">
        <v>2019</v>
      </c>
      <c r="C37" s="182">
        <v>36</v>
      </c>
      <c r="D37" s="149" t="s">
        <v>65</v>
      </c>
      <c r="E37" s="151">
        <v>0.84991099000000003</v>
      </c>
      <c r="F37" s="152">
        <v>0.10708342</v>
      </c>
      <c r="G37" s="151">
        <v>4.3005590000000003E-2</v>
      </c>
      <c r="H37" s="184">
        <v>3095</v>
      </c>
      <c r="I37" s="184">
        <v>74</v>
      </c>
    </row>
    <row r="38" spans="1:9" ht="35.1" customHeight="1" x14ac:dyDescent="0.25">
      <c r="A38" s="149" t="s">
        <v>231</v>
      </c>
      <c r="B38" s="150">
        <v>2019</v>
      </c>
      <c r="C38" s="182">
        <v>37</v>
      </c>
      <c r="D38" s="149" t="s">
        <v>66</v>
      </c>
      <c r="E38" s="151">
        <v>0.61859081999999999</v>
      </c>
      <c r="F38" s="152">
        <v>0.1862723</v>
      </c>
      <c r="G38" s="151">
        <v>0.19513686999999999</v>
      </c>
      <c r="H38" s="184">
        <v>2866</v>
      </c>
      <c r="I38" s="184">
        <v>305</v>
      </c>
    </row>
    <row r="39" spans="1:9" ht="53.1" customHeight="1" x14ac:dyDescent="0.25">
      <c r="A39" s="149" t="s">
        <v>231</v>
      </c>
      <c r="B39" s="150">
        <v>2019</v>
      </c>
      <c r="C39" s="182">
        <v>38</v>
      </c>
      <c r="D39" s="149" t="s">
        <v>140</v>
      </c>
      <c r="E39" s="151">
        <v>0.76974173000000001</v>
      </c>
      <c r="F39" s="152">
        <v>0.13383349999999999</v>
      </c>
      <c r="G39" s="151">
        <v>9.6424770000000007E-2</v>
      </c>
      <c r="H39" s="184">
        <v>2728</v>
      </c>
      <c r="I39" s="184">
        <v>436</v>
      </c>
    </row>
    <row r="40" spans="1:9" ht="17.100000000000001" customHeight="1" x14ac:dyDescent="0.25">
      <c r="A40" s="149" t="s">
        <v>231</v>
      </c>
      <c r="B40" s="150">
        <v>2019</v>
      </c>
      <c r="C40" s="182">
        <v>39</v>
      </c>
      <c r="D40" s="149" t="s">
        <v>67</v>
      </c>
      <c r="E40" s="151">
        <v>0.86758623999999995</v>
      </c>
      <c r="F40" s="152">
        <v>9.5442109999999997E-2</v>
      </c>
      <c r="G40" s="151">
        <v>3.6971650000000002E-2</v>
      </c>
      <c r="H40" s="184">
        <v>3133</v>
      </c>
      <c r="I40" s="184">
        <v>42</v>
      </c>
    </row>
    <row r="41" spans="1:9" ht="17.100000000000001" customHeight="1" x14ac:dyDescent="0.25">
      <c r="A41" s="149" t="s">
        <v>231</v>
      </c>
      <c r="B41" s="150">
        <v>2019</v>
      </c>
      <c r="C41" s="182">
        <v>40</v>
      </c>
      <c r="D41" s="149" t="s">
        <v>242</v>
      </c>
      <c r="E41" s="151">
        <v>0.83564077999999997</v>
      </c>
      <c r="F41" s="152">
        <v>0.10085411</v>
      </c>
      <c r="G41" s="151">
        <v>6.3505110000000004E-2</v>
      </c>
      <c r="H41" s="184">
        <v>3177</v>
      </c>
      <c r="I41" s="184" t="s">
        <v>233</v>
      </c>
    </row>
    <row r="42" spans="1:9" ht="17.100000000000001" customHeight="1" x14ac:dyDescent="0.25">
      <c r="A42" s="149" t="s">
        <v>231</v>
      </c>
      <c r="B42" s="150">
        <v>2019</v>
      </c>
      <c r="C42" s="182">
        <v>41</v>
      </c>
      <c r="D42" s="149" t="s">
        <v>243</v>
      </c>
      <c r="E42" s="151">
        <v>0.58078231999999996</v>
      </c>
      <c r="F42" s="152">
        <v>0.20931442</v>
      </c>
      <c r="G42" s="151">
        <v>0.20990326000000001</v>
      </c>
      <c r="H42" s="184">
        <v>2923</v>
      </c>
      <c r="I42" s="184">
        <v>253</v>
      </c>
    </row>
    <row r="43" spans="1:9" ht="17.100000000000001" customHeight="1" x14ac:dyDescent="0.25">
      <c r="A43" s="149" t="s">
        <v>231</v>
      </c>
      <c r="B43" s="150">
        <v>2019</v>
      </c>
      <c r="C43" s="182">
        <v>42</v>
      </c>
      <c r="D43" s="149" t="s">
        <v>70</v>
      </c>
      <c r="E43" s="151">
        <v>0.92153342000000005</v>
      </c>
      <c r="F43" s="152">
        <v>4.1345939999999998E-2</v>
      </c>
      <c r="G43" s="151">
        <v>3.7120630000000002E-2</v>
      </c>
      <c r="H43" s="184">
        <v>3161</v>
      </c>
      <c r="I43" s="184">
        <v>14</v>
      </c>
    </row>
    <row r="44" spans="1:9" ht="17.100000000000001" customHeight="1" x14ac:dyDescent="0.25">
      <c r="A44" s="149" t="s">
        <v>231</v>
      </c>
      <c r="B44" s="150">
        <v>2019</v>
      </c>
      <c r="C44" s="182">
        <v>43</v>
      </c>
      <c r="D44" s="149" t="s">
        <v>71</v>
      </c>
      <c r="E44" s="151">
        <v>0.76807899999999996</v>
      </c>
      <c r="F44" s="152">
        <v>0.12168972</v>
      </c>
      <c r="G44" s="151">
        <v>0.11023128</v>
      </c>
      <c r="H44" s="184">
        <v>3148</v>
      </c>
      <c r="I44" s="184">
        <v>16</v>
      </c>
    </row>
    <row r="45" spans="1:9" ht="17.100000000000001" customHeight="1" x14ac:dyDescent="0.25">
      <c r="A45" s="149" t="s">
        <v>231</v>
      </c>
      <c r="B45" s="150">
        <v>2019</v>
      </c>
      <c r="C45" s="182">
        <v>44</v>
      </c>
      <c r="D45" s="149" t="s">
        <v>72</v>
      </c>
      <c r="E45" s="151">
        <v>0.72247448000000003</v>
      </c>
      <c r="F45" s="152">
        <v>0.13635000999999999</v>
      </c>
      <c r="G45" s="151">
        <v>0.14117551</v>
      </c>
      <c r="H45" s="184">
        <v>3152</v>
      </c>
      <c r="I45" s="184">
        <v>23</v>
      </c>
    </row>
    <row r="46" spans="1:9" ht="17.100000000000001" customHeight="1" x14ac:dyDescent="0.25">
      <c r="A46" s="149" t="s">
        <v>231</v>
      </c>
      <c r="B46" s="150">
        <v>2019</v>
      </c>
      <c r="C46" s="182">
        <v>45</v>
      </c>
      <c r="D46" s="149" t="s">
        <v>73</v>
      </c>
      <c r="E46" s="151">
        <v>0.81027934999999995</v>
      </c>
      <c r="F46" s="152">
        <v>0.13485368</v>
      </c>
      <c r="G46" s="151">
        <v>5.4866970000000001E-2</v>
      </c>
      <c r="H46" s="184">
        <v>2809</v>
      </c>
      <c r="I46" s="184">
        <v>358</v>
      </c>
    </row>
    <row r="47" spans="1:9" ht="17.100000000000001" customHeight="1" x14ac:dyDescent="0.25">
      <c r="A47" s="149" t="s">
        <v>231</v>
      </c>
      <c r="B47" s="150">
        <v>2019</v>
      </c>
      <c r="C47" s="182">
        <v>46</v>
      </c>
      <c r="D47" s="149" t="s">
        <v>74</v>
      </c>
      <c r="E47" s="151">
        <v>0.73104999000000004</v>
      </c>
      <c r="F47" s="152">
        <v>0.14489300999999999</v>
      </c>
      <c r="G47" s="151">
        <v>0.124057</v>
      </c>
      <c r="H47" s="184">
        <v>3154</v>
      </c>
      <c r="I47" s="184">
        <v>15</v>
      </c>
    </row>
    <row r="48" spans="1:9" ht="17.100000000000001" customHeight="1" x14ac:dyDescent="0.25">
      <c r="A48" s="149" t="s">
        <v>231</v>
      </c>
      <c r="B48" s="150">
        <v>2019</v>
      </c>
      <c r="C48" s="182">
        <v>47</v>
      </c>
      <c r="D48" s="149" t="s">
        <v>75</v>
      </c>
      <c r="E48" s="151">
        <v>0.78790452</v>
      </c>
      <c r="F48" s="152">
        <v>0.1224671</v>
      </c>
      <c r="G48" s="151">
        <v>8.9628379999999994E-2</v>
      </c>
      <c r="H48" s="184">
        <v>3098</v>
      </c>
      <c r="I48" s="184">
        <v>74</v>
      </c>
    </row>
    <row r="49" spans="1:9" ht="17.100000000000001" customHeight="1" x14ac:dyDescent="0.25">
      <c r="A49" s="149" t="s">
        <v>231</v>
      </c>
      <c r="B49" s="150">
        <v>2019</v>
      </c>
      <c r="C49" s="182">
        <v>48</v>
      </c>
      <c r="D49" s="149" t="s">
        <v>76</v>
      </c>
      <c r="E49" s="151">
        <v>0.86126963999999995</v>
      </c>
      <c r="F49" s="152">
        <v>7.4933479999999997E-2</v>
      </c>
      <c r="G49" s="151">
        <v>6.379688E-2</v>
      </c>
      <c r="H49" s="184">
        <v>3161</v>
      </c>
      <c r="I49" s="184" t="s">
        <v>233</v>
      </c>
    </row>
    <row r="50" spans="1:9" ht="17.100000000000001" customHeight="1" x14ac:dyDescent="0.25">
      <c r="A50" s="149" t="s">
        <v>231</v>
      </c>
      <c r="B50" s="150">
        <v>2019</v>
      </c>
      <c r="C50" s="182">
        <v>49</v>
      </c>
      <c r="D50" s="149" t="s">
        <v>77</v>
      </c>
      <c r="E50" s="151">
        <v>0.88582077999999997</v>
      </c>
      <c r="F50" s="152">
        <v>6.540667E-2</v>
      </c>
      <c r="G50" s="151">
        <v>4.8772549999999998E-2</v>
      </c>
      <c r="H50" s="184">
        <v>3160</v>
      </c>
      <c r="I50" s="184" t="s">
        <v>233</v>
      </c>
    </row>
    <row r="51" spans="1:9" ht="17.100000000000001" customHeight="1" x14ac:dyDescent="0.25">
      <c r="A51" s="149" t="s">
        <v>231</v>
      </c>
      <c r="B51" s="150">
        <v>2019</v>
      </c>
      <c r="C51" s="182">
        <v>50</v>
      </c>
      <c r="D51" s="149" t="s">
        <v>78</v>
      </c>
      <c r="E51" s="151">
        <v>0.91913018000000002</v>
      </c>
      <c r="F51" s="152">
        <v>4.1753409999999998E-2</v>
      </c>
      <c r="G51" s="151">
        <v>3.9116409999999997E-2</v>
      </c>
      <c r="H51" s="184">
        <v>3158</v>
      </c>
      <c r="I51" s="184" t="s">
        <v>233</v>
      </c>
    </row>
    <row r="52" spans="1:9" ht="17.100000000000001" customHeight="1" x14ac:dyDescent="0.25">
      <c r="A52" s="149" t="s">
        <v>231</v>
      </c>
      <c r="B52" s="150">
        <v>2019</v>
      </c>
      <c r="C52" s="182">
        <v>51</v>
      </c>
      <c r="D52" s="149" t="s">
        <v>79</v>
      </c>
      <c r="E52" s="151">
        <v>0.80832187</v>
      </c>
      <c r="F52" s="152">
        <v>0.10191383</v>
      </c>
      <c r="G52" s="151">
        <v>8.9764300000000005E-2</v>
      </c>
      <c r="H52" s="184">
        <v>3160</v>
      </c>
      <c r="I52" s="184" t="s">
        <v>233</v>
      </c>
    </row>
    <row r="53" spans="1:9" ht="17.100000000000001" customHeight="1" x14ac:dyDescent="0.25">
      <c r="A53" s="149" t="s">
        <v>240</v>
      </c>
      <c r="B53" s="150">
        <v>2019</v>
      </c>
      <c r="C53" s="182">
        <v>52</v>
      </c>
      <c r="D53" s="149" t="s">
        <v>80</v>
      </c>
      <c r="E53" s="151">
        <v>0.82856474999999996</v>
      </c>
      <c r="F53" s="152">
        <v>0.11437195</v>
      </c>
      <c r="G53" s="151">
        <v>5.7063299999999997E-2</v>
      </c>
      <c r="H53" s="184">
        <v>3158</v>
      </c>
      <c r="I53" s="184" t="s">
        <v>233</v>
      </c>
    </row>
    <row r="54" spans="1:9" ht="35.1" customHeight="1" x14ac:dyDescent="0.25">
      <c r="A54" s="149" t="s">
        <v>231</v>
      </c>
      <c r="B54" s="150">
        <v>2019</v>
      </c>
      <c r="C54" s="182">
        <v>53</v>
      </c>
      <c r="D54" s="149" t="s">
        <v>81</v>
      </c>
      <c r="E54" s="151">
        <v>0.54331308</v>
      </c>
      <c r="F54" s="152">
        <v>0.2111749</v>
      </c>
      <c r="G54" s="151">
        <v>0.24551202999999999</v>
      </c>
      <c r="H54" s="184">
        <v>3087</v>
      </c>
      <c r="I54" s="184">
        <v>68</v>
      </c>
    </row>
    <row r="55" spans="1:9" ht="17.100000000000001" customHeight="1" x14ac:dyDescent="0.25">
      <c r="A55" s="149" t="s">
        <v>231</v>
      </c>
      <c r="B55" s="150">
        <v>2019</v>
      </c>
      <c r="C55" s="182">
        <v>54</v>
      </c>
      <c r="D55" s="149" t="s">
        <v>82</v>
      </c>
      <c r="E55" s="151">
        <v>0.69476833000000005</v>
      </c>
      <c r="F55" s="152">
        <v>0.17549434</v>
      </c>
      <c r="G55" s="151">
        <v>0.12973733000000001</v>
      </c>
      <c r="H55" s="184">
        <v>2910</v>
      </c>
      <c r="I55" s="184">
        <v>239</v>
      </c>
    </row>
    <row r="56" spans="1:9" ht="17.100000000000001" customHeight="1" x14ac:dyDescent="0.25">
      <c r="A56" s="149" t="s">
        <v>231</v>
      </c>
      <c r="B56" s="150">
        <v>2019</v>
      </c>
      <c r="C56" s="182">
        <v>55</v>
      </c>
      <c r="D56" s="149" t="s">
        <v>83</v>
      </c>
      <c r="E56" s="151">
        <v>0.77165103000000002</v>
      </c>
      <c r="F56" s="152">
        <v>0.13914860000000001</v>
      </c>
      <c r="G56" s="151">
        <v>8.9200370000000001E-2</v>
      </c>
      <c r="H56" s="184">
        <v>2872</v>
      </c>
      <c r="I56" s="184">
        <v>280</v>
      </c>
    </row>
    <row r="57" spans="1:9" ht="17.100000000000001" customHeight="1" x14ac:dyDescent="0.25">
      <c r="A57" s="149" t="s">
        <v>231</v>
      </c>
      <c r="B57" s="150">
        <v>2019</v>
      </c>
      <c r="C57" s="182">
        <v>56</v>
      </c>
      <c r="D57" s="149" t="s">
        <v>244</v>
      </c>
      <c r="E57" s="151">
        <v>0.72123782000000003</v>
      </c>
      <c r="F57" s="152">
        <v>0.14371679000000001</v>
      </c>
      <c r="G57" s="151">
        <v>0.13504538999999999</v>
      </c>
      <c r="H57" s="184">
        <v>3108</v>
      </c>
      <c r="I57" s="184">
        <v>42</v>
      </c>
    </row>
    <row r="58" spans="1:9" ht="35.1" customHeight="1" x14ac:dyDescent="0.25">
      <c r="A58" s="149" t="s">
        <v>231</v>
      </c>
      <c r="B58" s="150">
        <v>2019</v>
      </c>
      <c r="C58" s="182">
        <v>57</v>
      </c>
      <c r="D58" s="149" t="s">
        <v>85</v>
      </c>
      <c r="E58" s="151">
        <v>0.73531199999999997</v>
      </c>
      <c r="F58" s="152">
        <v>0.16422550999999999</v>
      </c>
      <c r="G58" s="151">
        <v>0.10046249</v>
      </c>
      <c r="H58" s="184">
        <v>2857</v>
      </c>
      <c r="I58" s="184">
        <v>295</v>
      </c>
    </row>
    <row r="59" spans="1:9" ht="35.1" customHeight="1" x14ac:dyDescent="0.25">
      <c r="A59" s="149" t="s">
        <v>231</v>
      </c>
      <c r="B59" s="150">
        <v>2019</v>
      </c>
      <c r="C59" s="182">
        <v>58</v>
      </c>
      <c r="D59" s="149" t="s">
        <v>141</v>
      </c>
      <c r="E59" s="151">
        <v>0.68035146999999996</v>
      </c>
      <c r="F59" s="152">
        <v>0.15276993</v>
      </c>
      <c r="G59" s="151">
        <v>0.16687859999999999</v>
      </c>
      <c r="H59" s="184">
        <v>3028</v>
      </c>
      <c r="I59" s="184">
        <v>122</v>
      </c>
    </row>
    <row r="60" spans="1:9" ht="17.100000000000001" customHeight="1" x14ac:dyDescent="0.25">
      <c r="A60" s="149" t="s">
        <v>231</v>
      </c>
      <c r="B60" s="150">
        <v>2019</v>
      </c>
      <c r="C60" s="182">
        <v>59</v>
      </c>
      <c r="D60" s="149" t="s">
        <v>86</v>
      </c>
      <c r="E60" s="151">
        <v>0.70702474999999998</v>
      </c>
      <c r="F60" s="152">
        <v>0.14923823</v>
      </c>
      <c r="G60" s="151">
        <v>0.14373701999999999</v>
      </c>
      <c r="H60" s="184">
        <v>3037</v>
      </c>
      <c r="I60" s="184">
        <v>106</v>
      </c>
    </row>
    <row r="61" spans="1:9" ht="35.1" customHeight="1" x14ac:dyDescent="0.25">
      <c r="A61" s="149" t="s">
        <v>240</v>
      </c>
      <c r="B61" s="150">
        <v>2019</v>
      </c>
      <c r="C61" s="182">
        <v>60</v>
      </c>
      <c r="D61" s="149" t="s">
        <v>87</v>
      </c>
      <c r="E61" s="151">
        <v>0.73463502000000003</v>
      </c>
      <c r="F61" s="152">
        <v>0.15450367000000001</v>
      </c>
      <c r="G61" s="151">
        <v>0.11086131</v>
      </c>
      <c r="H61" s="184">
        <v>3028</v>
      </c>
      <c r="I61" s="184">
        <v>118</v>
      </c>
    </row>
    <row r="62" spans="1:9" ht="17.100000000000001" customHeight="1" x14ac:dyDescent="0.25">
      <c r="A62" s="149" t="s">
        <v>231</v>
      </c>
      <c r="B62" s="150">
        <v>2019</v>
      </c>
      <c r="C62" s="182">
        <v>61</v>
      </c>
      <c r="D62" s="149" t="s">
        <v>88</v>
      </c>
      <c r="E62" s="151">
        <v>0.66709452999999996</v>
      </c>
      <c r="F62" s="152">
        <v>0.18239823999999999</v>
      </c>
      <c r="G62" s="151">
        <v>0.15050722999999999</v>
      </c>
      <c r="H62" s="184">
        <v>3114</v>
      </c>
      <c r="I62" s="184">
        <v>27</v>
      </c>
    </row>
    <row r="63" spans="1:9" ht="17.100000000000001" customHeight="1" x14ac:dyDescent="0.25">
      <c r="A63" s="149" t="s">
        <v>231</v>
      </c>
      <c r="B63" s="150">
        <v>2019</v>
      </c>
      <c r="C63" s="182">
        <v>62</v>
      </c>
      <c r="D63" s="149" t="s">
        <v>171</v>
      </c>
      <c r="E63" s="151">
        <v>0.73799950999999997</v>
      </c>
      <c r="F63" s="152">
        <v>0.15180579</v>
      </c>
      <c r="G63" s="151">
        <v>0.11019469</v>
      </c>
      <c r="H63" s="184">
        <v>2930</v>
      </c>
      <c r="I63" s="184">
        <v>215</v>
      </c>
    </row>
    <row r="64" spans="1:9" ht="35.1" customHeight="1" x14ac:dyDescent="0.25">
      <c r="A64" s="149" t="s">
        <v>245</v>
      </c>
      <c r="B64" s="150">
        <v>2019</v>
      </c>
      <c r="C64" s="182">
        <v>63</v>
      </c>
      <c r="D64" s="149" t="s">
        <v>246</v>
      </c>
      <c r="E64" s="151">
        <v>0.64448417999999996</v>
      </c>
      <c r="F64" s="152">
        <v>0.17502102</v>
      </c>
      <c r="G64" s="151">
        <v>0.18049480000000001</v>
      </c>
      <c r="H64" s="184">
        <v>3139</v>
      </c>
      <c r="I64" s="184" t="s">
        <v>233</v>
      </c>
    </row>
    <row r="65" spans="1:9" ht="35.1" customHeight="1" x14ac:dyDescent="0.25">
      <c r="A65" s="149" t="s">
        <v>245</v>
      </c>
      <c r="B65" s="150">
        <v>2019</v>
      </c>
      <c r="C65" s="182">
        <v>64</v>
      </c>
      <c r="D65" s="149" t="s">
        <v>247</v>
      </c>
      <c r="E65" s="151">
        <v>0.62247174999999999</v>
      </c>
      <c r="F65" s="152">
        <v>0.17978973000000001</v>
      </c>
      <c r="G65" s="151">
        <v>0.19773852</v>
      </c>
      <c r="H65" s="184">
        <v>3140</v>
      </c>
      <c r="I65" s="184" t="s">
        <v>233</v>
      </c>
    </row>
    <row r="66" spans="1:9" ht="35.1" customHeight="1" x14ac:dyDescent="0.25">
      <c r="A66" s="149" t="s">
        <v>245</v>
      </c>
      <c r="B66" s="150">
        <v>2019</v>
      </c>
      <c r="C66" s="182">
        <v>65</v>
      </c>
      <c r="D66" s="149" t="s">
        <v>248</v>
      </c>
      <c r="E66" s="151">
        <v>0.59747565999999996</v>
      </c>
      <c r="F66" s="152">
        <v>0.18599515</v>
      </c>
      <c r="G66" s="151">
        <v>0.21652919000000001</v>
      </c>
      <c r="H66" s="184">
        <v>3141</v>
      </c>
      <c r="I66" s="184" t="s">
        <v>233</v>
      </c>
    </row>
    <row r="67" spans="1:9" ht="35.1" customHeight="1" x14ac:dyDescent="0.25">
      <c r="A67" s="149" t="s">
        <v>245</v>
      </c>
      <c r="B67" s="150">
        <v>2019</v>
      </c>
      <c r="C67" s="182">
        <v>66</v>
      </c>
      <c r="D67" s="149" t="s">
        <v>91</v>
      </c>
      <c r="E67" s="151">
        <v>0.56217771999999999</v>
      </c>
      <c r="F67" s="152">
        <v>0.25117530999999998</v>
      </c>
      <c r="G67" s="151">
        <v>0.18664697</v>
      </c>
      <c r="H67" s="184">
        <v>3129</v>
      </c>
      <c r="I67" s="184" t="s">
        <v>233</v>
      </c>
    </row>
    <row r="68" spans="1:9" ht="35.1" customHeight="1" x14ac:dyDescent="0.25">
      <c r="A68" s="149" t="s">
        <v>245</v>
      </c>
      <c r="B68" s="150">
        <v>2019</v>
      </c>
      <c r="C68" s="182">
        <v>67</v>
      </c>
      <c r="D68" s="149" t="s">
        <v>92</v>
      </c>
      <c r="E68" s="151">
        <v>0.38199657999999997</v>
      </c>
      <c r="F68" s="152">
        <v>0.26917359000000002</v>
      </c>
      <c r="G68" s="151">
        <v>0.34882983000000001</v>
      </c>
      <c r="H68" s="184">
        <v>3134</v>
      </c>
      <c r="I68" s="184" t="s">
        <v>233</v>
      </c>
    </row>
    <row r="69" spans="1:9" ht="35.1" customHeight="1" x14ac:dyDescent="0.25">
      <c r="A69" s="149" t="s">
        <v>245</v>
      </c>
      <c r="B69" s="150">
        <v>2019</v>
      </c>
      <c r="C69" s="182">
        <v>68</v>
      </c>
      <c r="D69" s="149" t="s">
        <v>93</v>
      </c>
      <c r="E69" s="151">
        <v>0.66158360000000005</v>
      </c>
      <c r="F69" s="152">
        <v>0.21123987999999999</v>
      </c>
      <c r="G69" s="151">
        <v>0.12717650999999999</v>
      </c>
      <c r="H69" s="184">
        <v>3137</v>
      </c>
      <c r="I69" s="184" t="s">
        <v>233</v>
      </c>
    </row>
    <row r="70" spans="1:9" ht="35.1" customHeight="1" x14ac:dyDescent="0.25">
      <c r="A70" s="149" t="s">
        <v>245</v>
      </c>
      <c r="B70" s="150">
        <v>2019</v>
      </c>
      <c r="C70" s="182">
        <v>69</v>
      </c>
      <c r="D70" s="149" t="s">
        <v>249</v>
      </c>
      <c r="E70" s="151">
        <v>0.78236844000000005</v>
      </c>
      <c r="F70" s="152">
        <v>0.13375593999999999</v>
      </c>
      <c r="G70" s="151">
        <v>8.3875619999999998E-2</v>
      </c>
      <c r="H70" s="184">
        <v>3143</v>
      </c>
      <c r="I70" s="184" t="s">
        <v>233</v>
      </c>
    </row>
    <row r="71" spans="1:9" ht="35.1" customHeight="1" x14ac:dyDescent="0.25">
      <c r="A71" s="149" t="s">
        <v>245</v>
      </c>
      <c r="B71" s="150">
        <v>2019</v>
      </c>
      <c r="C71" s="182">
        <v>70</v>
      </c>
      <c r="D71" s="149" t="s">
        <v>95</v>
      </c>
      <c r="E71" s="151">
        <v>0.63760318999999999</v>
      </c>
      <c r="F71" s="152">
        <v>0.12861378000000001</v>
      </c>
      <c r="G71" s="151">
        <v>0.23378303</v>
      </c>
      <c r="H71" s="184">
        <v>3142</v>
      </c>
      <c r="I71" s="184" t="s">
        <v>233</v>
      </c>
    </row>
    <row r="72" spans="1:9" ht="35.1" customHeight="1" x14ac:dyDescent="0.25">
      <c r="A72" s="149" t="s">
        <v>245</v>
      </c>
      <c r="B72" s="150">
        <v>2019</v>
      </c>
      <c r="C72" s="182">
        <v>71</v>
      </c>
      <c r="D72" s="149" t="s">
        <v>250</v>
      </c>
      <c r="E72" s="151">
        <v>0.76206868000000005</v>
      </c>
      <c r="F72" s="152">
        <v>0.14049691</v>
      </c>
      <c r="G72" s="151">
        <v>9.7434419999999994E-2</v>
      </c>
      <c r="H72" s="184">
        <v>3130</v>
      </c>
      <c r="I72" s="184" t="s">
        <v>233</v>
      </c>
    </row>
    <row r="73" spans="1:9" ht="17.100000000000001" customHeight="1" x14ac:dyDescent="0.25">
      <c r="A73" s="149" t="s">
        <v>231</v>
      </c>
      <c r="B73" s="150">
        <v>2018</v>
      </c>
      <c r="C73" s="182">
        <v>1</v>
      </c>
      <c r="D73" s="149" t="s">
        <v>232</v>
      </c>
      <c r="E73" s="151">
        <v>0.80635427000000004</v>
      </c>
      <c r="F73" s="152">
        <v>9.8705710000000002E-2</v>
      </c>
      <c r="G73" s="151">
        <v>9.494002E-2</v>
      </c>
      <c r="H73" s="184">
        <v>3376</v>
      </c>
      <c r="I73" s="184" t="s">
        <v>233</v>
      </c>
    </row>
    <row r="74" spans="1:9" ht="17.100000000000001" customHeight="1" x14ac:dyDescent="0.25">
      <c r="A74" s="149" t="s">
        <v>231</v>
      </c>
      <c r="B74" s="150">
        <v>2018</v>
      </c>
      <c r="C74" s="182">
        <v>2</v>
      </c>
      <c r="D74" s="149" t="s">
        <v>18</v>
      </c>
      <c r="E74" s="151">
        <v>0.83499440999999996</v>
      </c>
      <c r="F74" s="152">
        <v>8.8746610000000004E-2</v>
      </c>
      <c r="G74" s="151">
        <v>7.6258980000000004E-2</v>
      </c>
      <c r="H74" s="184">
        <v>3377</v>
      </c>
      <c r="I74" s="184" t="s">
        <v>233</v>
      </c>
    </row>
    <row r="75" spans="1:9" ht="17.100000000000001" customHeight="1" x14ac:dyDescent="0.25">
      <c r="A75" s="149" t="s">
        <v>231</v>
      </c>
      <c r="B75" s="150">
        <v>2018</v>
      </c>
      <c r="C75" s="182">
        <v>3</v>
      </c>
      <c r="D75" s="149" t="s">
        <v>20</v>
      </c>
      <c r="E75" s="151">
        <v>0.70372937999999996</v>
      </c>
      <c r="F75" s="152">
        <v>0.14636363999999999</v>
      </c>
      <c r="G75" s="151">
        <v>0.14990698</v>
      </c>
      <c r="H75" s="184">
        <v>3377</v>
      </c>
      <c r="I75" s="184" t="s">
        <v>233</v>
      </c>
    </row>
    <row r="76" spans="1:9" ht="17.100000000000001" customHeight="1" x14ac:dyDescent="0.25">
      <c r="A76" s="149" t="s">
        <v>231</v>
      </c>
      <c r="B76" s="150">
        <v>2018</v>
      </c>
      <c r="C76" s="182">
        <v>4</v>
      </c>
      <c r="D76" s="149" t="s">
        <v>22</v>
      </c>
      <c r="E76" s="151">
        <v>0.83556512999999999</v>
      </c>
      <c r="F76" s="152">
        <v>9.8145620000000003E-2</v>
      </c>
      <c r="G76" s="151">
        <v>6.6289260000000003E-2</v>
      </c>
      <c r="H76" s="184">
        <v>3386</v>
      </c>
      <c r="I76" s="184" t="s">
        <v>233</v>
      </c>
    </row>
    <row r="77" spans="1:9" ht="17.100000000000001" customHeight="1" x14ac:dyDescent="0.25">
      <c r="A77" s="149" t="s">
        <v>231</v>
      </c>
      <c r="B77" s="150">
        <v>2018</v>
      </c>
      <c r="C77" s="182">
        <v>5</v>
      </c>
      <c r="D77" s="149" t="s">
        <v>24</v>
      </c>
      <c r="E77" s="151">
        <v>0.89540976000000005</v>
      </c>
      <c r="F77" s="152">
        <v>7.1584999999999996E-2</v>
      </c>
      <c r="G77" s="151">
        <v>3.3005239999999998E-2</v>
      </c>
      <c r="H77" s="184">
        <v>3386</v>
      </c>
      <c r="I77" s="184" t="s">
        <v>233</v>
      </c>
    </row>
    <row r="78" spans="1:9" ht="17.100000000000001" customHeight="1" x14ac:dyDescent="0.25">
      <c r="A78" s="149" t="s">
        <v>231</v>
      </c>
      <c r="B78" s="150">
        <v>2018</v>
      </c>
      <c r="C78" s="182">
        <v>6</v>
      </c>
      <c r="D78" s="149" t="s">
        <v>27</v>
      </c>
      <c r="E78" s="151">
        <v>0.84802116000000005</v>
      </c>
      <c r="F78" s="152">
        <v>8.3636680000000005E-2</v>
      </c>
      <c r="G78" s="151">
        <v>6.8342159999999999E-2</v>
      </c>
      <c r="H78" s="184">
        <v>3381</v>
      </c>
      <c r="I78" s="184" t="s">
        <v>233</v>
      </c>
    </row>
    <row r="79" spans="1:9" ht="17.100000000000001" customHeight="1" x14ac:dyDescent="0.25">
      <c r="A79" s="149" t="s">
        <v>231</v>
      </c>
      <c r="B79" s="150">
        <v>2018</v>
      </c>
      <c r="C79" s="182">
        <v>7</v>
      </c>
      <c r="D79" s="149" t="s">
        <v>30</v>
      </c>
      <c r="E79" s="151">
        <v>0.98268043000000005</v>
      </c>
      <c r="F79" s="152">
        <v>1.06125E-2</v>
      </c>
      <c r="G79" s="151">
        <v>6.7070699999999999E-3</v>
      </c>
      <c r="H79" s="184">
        <v>3386</v>
      </c>
      <c r="I79" s="184" t="s">
        <v>233</v>
      </c>
    </row>
    <row r="80" spans="1:9" ht="17.100000000000001" customHeight="1" x14ac:dyDescent="0.25">
      <c r="A80" s="149" t="s">
        <v>231</v>
      </c>
      <c r="B80" s="150">
        <v>2018</v>
      </c>
      <c r="C80" s="182">
        <v>8</v>
      </c>
      <c r="D80" s="149" t="s">
        <v>33</v>
      </c>
      <c r="E80" s="151">
        <v>0.92450392999999997</v>
      </c>
      <c r="F80" s="152">
        <v>6.6557980000000003E-2</v>
      </c>
      <c r="G80" s="151">
        <v>8.9380899999999992E-3</v>
      </c>
      <c r="H80" s="184">
        <v>3385</v>
      </c>
      <c r="I80" s="184" t="s">
        <v>233</v>
      </c>
    </row>
    <row r="81" spans="1:9" ht="17.100000000000001" customHeight="1" x14ac:dyDescent="0.25">
      <c r="A81" s="149" t="s">
        <v>231</v>
      </c>
      <c r="B81" s="150">
        <v>2018</v>
      </c>
      <c r="C81" s="182">
        <v>9</v>
      </c>
      <c r="D81" s="149" t="s">
        <v>136</v>
      </c>
      <c r="E81" s="151">
        <v>0.60133254000000003</v>
      </c>
      <c r="F81" s="152">
        <v>0.14624082999999999</v>
      </c>
      <c r="G81" s="151">
        <v>0.25242662999999999</v>
      </c>
      <c r="H81" s="184">
        <v>3365</v>
      </c>
      <c r="I81" s="184">
        <v>6</v>
      </c>
    </row>
    <row r="82" spans="1:9" ht="17.100000000000001" customHeight="1" x14ac:dyDescent="0.25">
      <c r="A82" s="149" t="s">
        <v>231</v>
      </c>
      <c r="B82" s="150">
        <v>2018</v>
      </c>
      <c r="C82" s="182">
        <v>10</v>
      </c>
      <c r="D82" s="149" t="s">
        <v>234</v>
      </c>
      <c r="E82" s="151">
        <v>0.74988284999999999</v>
      </c>
      <c r="F82" s="152">
        <v>0.11526522</v>
      </c>
      <c r="G82" s="151">
        <v>0.13485191999999999</v>
      </c>
      <c r="H82" s="184">
        <v>3372</v>
      </c>
      <c r="I82" s="184">
        <v>2</v>
      </c>
    </row>
    <row r="83" spans="1:9" ht="17.100000000000001" customHeight="1" x14ac:dyDescent="0.25">
      <c r="A83" s="149" t="s">
        <v>231</v>
      </c>
      <c r="B83" s="150">
        <v>2018</v>
      </c>
      <c r="C83" s="182">
        <v>11</v>
      </c>
      <c r="D83" s="149" t="s">
        <v>235</v>
      </c>
      <c r="E83" s="151">
        <v>0.69109259999999995</v>
      </c>
      <c r="F83" s="152">
        <v>0.13407761000000001</v>
      </c>
      <c r="G83" s="151">
        <v>0.17482979000000001</v>
      </c>
      <c r="H83" s="184">
        <v>3353</v>
      </c>
      <c r="I83" s="184">
        <v>4</v>
      </c>
    </row>
    <row r="84" spans="1:9" ht="17.100000000000001" customHeight="1" x14ac:dyDescent="0.25">
      <c r="A84" s="149" t="s">
        <v>231</v>
      </c>
      <c r="B84" s="150">
        <v>2018</v>
      </c>
      <c r="C84" s="182">
        <v>12</v>
      </c>
      <c r="D84" s="149" t="s">
        <v>236</v>
      </c>
      <c r="E84" s="151">
        <v>0.90134329000000002</v>
      </c>
      <c r="F84" s="152">
        <v>5.873627E-2</v>
      </c>
      <c r="G84" s="151">
        <v>3.9920450000000003E-2</v>
      </c>
      <c r="H84" s="184">
        <v>3377</v>
      </c>
      <c r="I84" s="184">
        <v>6</v>
      </c>
    </row>
    <row r="85" spans="1:9" ht="17.100000000000001" customHeight="1" x14ac:dyDescent="0.25">
      <c r="A85" s="149" t="s">
        <v>231</v>
      </c>
      <c r="B85" s="150">
        <v>2018</v>
      </c>
      <c r="C85" s="182">
        <v>13</v>
      </c>
      <c r="D85" s="149" t="s">
        <v>45</v>
      </c>
      <c r="E85" s="151">
        <v>0.91507022000000005</v>
      </c>
      <c r="F85" s="152">
        <v>5.9995439999999997E-2</v>
      </c>
      <c r="G85" s="151">
        <v>2.4934330000000001E-2</v>
      </c>
      <c r="H85" s="184">
        <v>3372</v>
      </c>
      <c r="I85" s="184">
        <v>4</v>
      </c>
    </row>
    <row r="86" spans="1:9" ht="35.1" customHeight="1" x14ac:dyDescent="0.25">
      <c r="A86" s="149" t="s">
        <v>231</v>
      </c>
      <c r="B86" s="150">
        <v>2018</v>
      </c>
      <c r="C86" s="182">
        <v>14</v>
      </c>
      <c r="D86" s="149" t="s">
        <v>137</v>
      </c>
      <c r="E86" s="151">
        <v>0.89474783999999996</v>
      </c>
      <c r="F86" s="152">
        <v>6.2550670000000003E-2</v>
      </c>
      <c r="G86" s="151">
        <v>4.270148E-2</v>
      </c>
      <c r="H86" s="184">
        <v>3373</v>
      </c>
      <c r="I86" s="184">
        <v>7</v>
      </c>
    </row>
    <row r="87" spans="1:9" ht="17.100000000000001" customHeight="1" x14ac:dyDescent="0.25">
      <c r="A87" s="149" t="s">
        <v>231</v>
      </c>
      <c r="B87" s="150">
        <v>2018</v>
      </c>
      <c r="C87" s="182">
        <v>15</v>
      </c>
      <c r="D87" s="149" t="s">
        <v>46</v>
      </c>
      <c r="E87" s="151">
        <v>0.78657149000000004</v>
      </c>
      <c r="F87" s="152">
        <v>0.12142987</v>
      </c>
      <c r="G87" s="151">
        <v>9.1998640000000007E-2</v>
      </c>
      <c r="H87" s="184">
        <v>3353</v>
      </c>
      <c r="I87" s="184">
        <v>24</v>
      </c>
    </row>
    <row r="88" spans="1:9" ht="17.100000000000001" customHeight="1" x14ac:dyDescent="0.25">
      <c r="A88" s="149" t="s">
        <v>231</v>
      </c>
      <c r="B88" s="150">
        <v>2018</v>
      </c>
      <c r="C88" s="182">
        <v>16</v>
      </c>
      <c r="D88" s="149" t="s">
        <v>47</v>
      </c>
      <c r="E88" s="151">
        <v>0.86708746000000003</v>
      </c>
      <c r="F88" s="152">
        <v>9.1566510000000004E-2</v>
      </c>
      <c r="G88" s="151">
        <v>4.1346029999999999E-2</v>
      </c>
      <c r="H88" s="184">
        <v>3371</v>
      </c>
      <c r="I88" s="184">
        <v>5</v>
      </c>
    </row>
    <row r="89" spans="1:9" ht="17.100000000000001" customHeight="1" x14ac:dyDescent="0.25">
      <c r="A89" s="149" t="s">
        <v>231</v>
      </c>
      <c r="B89" s="150">
        <v>2018</v>
      </c>
      <c r="C89" s="182">
        <v>17</v>
      </c>
      <c r="D89" s="149" t="s">
        <v>237</v>
      </c>
      <c r="E89" s="151">
        <v>0.77391971000000004</v>
      </c>
      <c r="F89" s="152">
        <v>0.12289978999999999</v>
      </c>
      <c r="G89" s="151">
        <v>0.10318049</v>
      </c>
      <c r="H89" s="184">
        <v>3165</v>
      </c>
      <c r="I89" s="184">
        <v>209</v>
      </c>
    </row>
    <row r="90" spans="1:9" ht="17.100000000000001" customHeight="1" x14ac:dyDescent="0.25">
      <c r="A90" s="149" t="s">
        <v>231</v>
      </c>
      <c r="B90" s="150">
        <v>2018</v>
      </c>
      <c r="C90" s="182">
        <v>18</v>
      </c>
      <c r="D90" s="149" t="s">
        <v>49</v>
      </c>
      <c r="E90" s="151">
        <v>0.62035101000000004</v>
      </c>
      <c r="F90" s="152">
        <v>0.21109138999999999</v>
      </c>
      <c r="G90" s="151">
        <v>0.1685576</v>
      </c>
      <c r="H90" s="184">
        <v>3338</v>
      </c>
      <c r="I90" s="184">
        <v>39</v>
      </c>
    </row>
    <row r="91" spans="1:9" ht="35.1" customHeight="1" x14ac:dyDescent="0.25">
      <c r="A91" s="149" t="s">
        <v>231</v>
      </c>
      <c r="B91" s="150">
        <v>2018</v>
      </c>
      <c r="C91" s="182">
        <v>19</v>
      </c>
      <c r="D91" s="149" t="s">
        <v>138</v>
      </c>
      <c r="E91" s="151">
        <v>0.69551549000000001</v>
      </c>
      <c r="F91" s="152">
        <v>0.14751154999999999</v>
      </c>
      <c r="G91" s="151">
        <v>0.15697295999999999</v>
      </c>
      <c r="H91" s="184">
        <v>3347</v>
      </c>
      <c r="I91" s="184">
        <v>41</v>
      </c>
    </row>
    <row r="92" spans="1:9" ht="17.100000000000001" customHeight="1" x14ac:dyDescent="0.25">
      <c r="A92" s="149" t="s">
        <v>231</v>
      </c>
      <c r="B92" s="150">
        <v>2018</v>
      </c>
      <c r="C92" s="182">
        <v>20</v>
      </c>
      <c r="D92" s="149" t="s">
        <v>238</v>
      </c>
      <c r="E92" s="151">
        <v>0.86168728999999999</v>
      </c>
      <c r="F92" s="152">
        <v>7.735997E-2</v>
      </c>
      <c r="G92" s="151">
        <v>6.0952729999999997E-2</v>
      </c>
      <c r="H92" s="184">
        <v>3389</v>
      </c>
      <c r="I92" s="184" t="s">
        <v>233</v>
      </c>
    </row>
    <row r="93" spans="1:9" ht="17.100000000000001" customHeight="1" x14ac:dyDescent="0.25">
      <c r="A93" s="149" t="s">
        <v>231</v>
      </c>
      <c r="B93" s="150">
        <v>2018</v>
      </c>
      <c r="C93" s="182">
        <v>21</v>
      </c>
      <c r="D93" s="149" t="s">
        <v>51</v>
      </c>
      <c r="E93" s="151">
        <v>0.60954196999999999</v>
      </c>
      <c r="F93" s="152">
        <v>0.19593020999999999</v>
      </c>
      <c r="G93" s="151">
        <v>0.19452781999999999</v>
      </c>
      <c r="H93" s="184">
        <v>3213</v>
      </c>
      <c r="I93" s="184">
        <v>172</v>
      </c>
    </row>
    <row r="94" spans="1:9" ht="17.100000000000001" customHeight="1" x14ac:dyDescent="0.25">
      <c r="A94" s="149" t="s">
        <v>231</v>
      </c>
      <c r="B94" s="150">
        <v>2018</v>
      </c>
      <c r="C94" s="182">
        <v>22</v>
      </c>
      <c r="D94" s="149" t="s">
        <v>52</v>
      </c>
      <c r="E94" s="151">
        <v>0.48094838000000001</v>
      </c>
      <c r="F94" s="152">
        <v>0.26519621999999998</v>
      </c>
      <c r="G94" s="151">
        <v>0.25385540000000001</v>
      </c>
      <c r="H94" s="184">
        <v>3011</v>
      </c>
      <c r="I94" s="184">
        <v>366</v>
      </c>
    </row>
    <row r="95" spans="1:9" ht="17.100000000000001" customHeight="1" x14ac:dyDescent="0.25">
      <c r="A95" s="149" t="s">
        <v>231</v>
      </c>
      <c r="B95" s="150">
        <v>2018</v>
      </c>
      <c r="C95" s="182">
        <v>23</v>
      </c>
      <c r="D95" s="149" t="s">
        <v>53</v>
      </c>
      <c r="E95" s="151">
        <v>0.37319481999999998</v>
      </c>
      <c r="F95" s="152">
        <v>0.29680243000000001</v>
      </c>
      <c r="G95" s="151">
        <v>0.33000275000000001</v>
      </c>
      <c r="H95" s="184">
        <v>2774</v>
      </c>
      <c r="I95" s="184">
        <v>610</v>
      </c>
    </row>
    <row r="96" spans="1:9" ht="17.100000000000001" customHeight="1" x14ac:dyDescent="0.25">
      <c r="A96" s="149" t="s">
        <v>231</v>
      </c>
      <c r="B96" s="150">
        <v>2018</v>
      </c>
      <c r="C96" s="182">
        <v>24</v>
      </c>
      <c r="D96" s="149" t="s">
        <v>239</v>
      </c>
      <c r="E96" s="151">
        <v>0.40849458999999999</v>
      </c>
      <c r="F96" s="152">
        <v>0.24551403999999999</v>
      </c>
      <c r="G96" s="151">
        <v>0.34599137000000002</v>
      </c>
      <c r="H96" s="184">
        <v>3032</v>
      </c>
      <c r="I96" s="184">
        <v>349</v>
      </c>
    </row>
    <row r="97" spans="1:9" ht="17.100000000000001" customHeight="1" x14ac:dyDescent="0.25">
      <c r="A97" s="149" t="s">
        <v>231</v>
      </c>
      <c r="B97" s="150">
        <v>2018</v>
      </c>
      <c r="C97" s="182">
        <v>25</v>
      </c>
      <c r="D97" s="149" t="s">
        <v>55</v>
      </c>
      <c r="E97" s="151">
        <v>0.55062458999999997</v>
      </c>
      <c r="F97" s="152">
        <v>0.22182029</v>
      </c>
      <c r="G97" s="151">
        <v>0.22755512999999999</v>
      </c>
      <c r="H97" s="184">
        <v>3001</v>
      </c>
      <c r="I97" s="184">
        <v>378</v>
      </c>
    </row>
    <row r="98" spans="1:9" ht="17.100000000000001" customHeight="1" x14ac:dyDescent="0.25">
      <c r="A98" s="149" t="s">
        <v>231</v>
      </c>
      <c r="B98" s="150">
        <v>2018</v>
      </c>
      <c r="C98" s="182">
        <v>26</v>
      </c>
      <c r="D98" s="149" t="s">
        <v>56</v>
      </c>
      <c r="E98" s="151">
        <v>0.84317432000000003</v>
      </c>
      <c r="F98" s="152">
        <v>8.9132260000000005E-2</v>
      </c>
      <c r="G98" s="151">
        <v>6.7693420000000004E-2</v>
      </c>
      <c r="H98" s="184">
        <v>3366</v>
      </c>
      <c r="I98" s="184">
        <v>18</v>
      </c>
    </row>
    <row r="99" spans="1:9" ht="17.100000000000001" customHeight="1" x14ac:dyDescent="0.25">
      <c r="A99" s="149" t="s">
        <v>231</v>
      </c>
      <c r="B99" s="150">
        <v>2018</v>
      </c>
      <c r="C99" s="182">
        <v>27</v>
      </c>
      <c r="D99" s="149" t="s">
        <v>57</v>
      </c>
      <c r="E99" s="151">
        <v>0.63090230999999997</v>
      </c>
      <c r="F99" s="152">
        <v>0.26968545999999999</v>
      </c>
      <c r="G99" s="151">
        <v>9.9412230000000004E-2</v>
      </c>
      <c r="H99" s="184">
        <v>3164</v>
      </c>
      <c r="I99" s="184">
        <v>216</v>
      </c>
    </row>
    <row r="100" spans="1:9" ht="17.100000000000001" customHeight="1" x14ac:dyDescent="0.25">
      <c r="A100" s="149" t="s">
        <v>240</v>
      </c>
      <c r="B100" s="150">
        <v>2018</v>
      </c>
      <c r="C100" s="182">
        <v>28</v>
      </c>
      <c r="D100" s="149" t="s">
        <v>58</v>
      </c>
      <c r="E100" s="151">
        <v>0.92342157000000002</v>
      </c>
      <c r="F100" s="152">
        <v>6.5096840000000003E-2</v>
      </c>
      <c r="G100" s="151">
        <v>1.148159E-2</v>
      </c>
      <c r="H100" s="184">
        <v>3383</v>
      </c>
      <c r="I100" s="184" t="s">
        <v>233</v>
      </c>
    </row>
    <row r="101" spans="1:9" ht="35.1" customHeight="1" x14ac:dyDescent="0.25">
      <c r="A101" s="149" t="s">
        <v>231</v>
      </c>
      <c r="B101" s="150">
        <v>2018</v>
      </c>
      <c r="C101" s="182">
        <v>29</v>
      </c>
      <c r="D101" s="149" t="s">
        <v>241</v>
      </c>
      <c r="E101" s="151">
        <v>0.90309205000000004</v>
      </c>
      <c r="F101" s="152">
        <v>6.2211410000000002E-2</v>
      </c>
      <c r="G101" s="151">
        <v>3.4696530000000003E-2</v>
      </c>
      <c r="H101" s="184">
        <v>3349</v>
      </c>
      <c r="I101" s="184">
        <v>40</v>
      </c>
    </row>
    <row r="102" spans="1:9" ht="17.100000000000001" customHeight="1" x14ac:dyDescent="0.25">
      <c r="A102" s="149" t="s">
        <v>231</v>
      </c>
      <c r="B102" s="150">
        <v>2018</v>
      </c>
      <c r="C102" s="182">
        <v>30</v>
      </c>
      <c r="D102" s="149" t="s">
        <v>60</v>
      </c>
      <c r="E102" s="151">
        <v>0.59608932000000003</v>
      </c>
      <c r="F102" s="152">
        <v>0.19162208</v>
      </c>
      <c r="G102" s="151">
        <v>0.21228859</v>
      </c>
      <c r="H102" s="184">
        <v>3259</v>
      </c>
      <c r="I102" s="184">
        <v>111</v>
      </c>
    </row>
    <row r="103" spans="1:9" ht="17.100000000000001" customHeight="1" x14ac:dyDescent="0.25">
      <c r="A103" s="149" t="s">
        <v>231</v>
      </c>
      <c r="B103" s="150">
        <v>2018</v>
      </c>
      <c r="C103" s="182">
        <v>31</v>
      </c>
      <c r="D103" s="149" t="s">
        <v>61</v>
      </c>
      <c r="E103" s="151">
        <v>0.67127696000000003</v>
      </c>
      <c r="F103" s="152">
        <v>0.16641571999999999</v>
      </c>
      <c r="G103" s="151">
        <v>0.16230732</v>
      </c>
      <c r="H103" s="184">
        <v>3287</v>
      </c>
      <c r="I103" s="184">
        <v>78</v>
      </c>
    </row>
    <row r="104" spans="1:9" ht="17.100000000000001" customHeight="1" x14ac:dyDescent="0.25">
      <c r="A104" s="149" t="s">
        <v>231</v>
      </c>
      <c r="B104" s="150">
        <v>2018</v>
      </c>
      <c r="C104" s="182">
        <v>32</v>
      </c>
      <c r="D104" s="149" t="s">
        <v>62</v>
      </c>
      <c r="E104" s="151">
        <v>0.56281333</v>
      </c>
      <c r="F104" s="152">
        <v>0.22497457000000001</v>
      </c>
      <c r="G104" s="151">
        <v>0.21221209999999999</v>
      </c>
      <c r="H104" s="184">
        <v>3230</v>
      </c>
      <c r="I104" s="184">
        <v>127</v>
      </c>
    </row>
    <row r="105" spans="1:9" ht="17.100000000000001" customHeight="1" x14ac:dyDescent="0.25">
      <c r="A105" s="149" t="s">
        <v>231</v>
      </c>
      <c r="B105" s="150">
        <v>2018</v>
      </c>
      <c r="C105" s="182">
        <v>33</v>
      </c>
      <c r="D105" s="149" t="s">
        <v>63</v>
      </c>
      <c r="E105" s="151">
        <v>0.26873546999999998</v>
      </c>
      <c r="F105" s="152">
        <v>0.26400729000000001</v>
      </c>
      <c r="G105" s="151">
        <v>0.46725724000000002</v>
      </c>
      <c r="H105" s="184">
        <v>3077</v>
      </c>
      <c r="I105" s="184">
        <v>290</v>
      </c>
    </row>
    <row r="106" spans="1:9" ht="35.1" customHeight="1" x14ac:dyDescent="0.25">
      <c r="A106" s="149" t="s">
        <v>231</v>
      </c>
      <c r="B106" s="150">
        <v>2018</v>
      </c>
      <c r="C106" s="182">
        <v>34</v>
      </c>
      <c r="D106" s="149" t="s">
        <v>139</v>
      </c>
      <c r="E106" s="151">
        <v>0.66525049999999997</v>
      </c>
      <c r="F106" s="152">
        <v>0.20844863</v>
      </c>
      <c r="G106" s="151">
        <v>0.12630087000000001</v>
      </c>
      <c r="H106" s="184">
        <v>3065</v>
      </c>
      <c r="I106" s="184">
        <v>309</v>
      </c>
    </row>
    <row r="107" spans="1:9" ht="17.100000000000001" customHeight="1" x14ac:dyDescent="0.25">
      <c r="A107" s="149" t="s">
        <v>231</v>
      </c>
      <c r="B107" s="150">
        <v>2018</v>
      </c>
      <c r="C107" s="182">
        <v>35</v>
      </c>
      <c r="D107" s="149" t="s">
        <v>64</v>
      </c>
      <c r="E107" s="151">
        <v>0.92367858000000003</v>
      </c>
      <c r="F107" s="152">
        <v>6.2228020000000002E-2</v>
      </c>
      <c r="G107" s="151">
        <v>1.4093400000000001E-2</v>
      </c>
      <c r="H107" s="184">
        <v>3289</v>
      </c>
      <c r="I107" s="184">
        <v>86</v>
      </c>
    </row>
    <row r="108" spans="1:9" ht="17.100000000000001" customHeight="1" x14ac:dyDescent="0.25">
      <c r="A108" s="149" t="s">
        <v>231</v>
      </c>
      <c r="B108" s="150">
        <v>2018</v>
      </c>
      <c r="C108" s="182">
        <v>36</v>
      </c>
      <c r="D108" s="149" t="s">
        <v>65</v>
      </c>
      <c r="E108" s="151">
        <v>0.82894493000000002</v>
      </c>
      <c r="F108" s="152">
        <v>0.11961316</v>
      </c>
      <c r="G108" s="151">
        <v>5.144191E-2</v>
      </c>
      <c r="H108" s="184">
        <v>3303</v>
      </c>
      <c r="I108" s="184">
        <v>64</v>
      </c>
    </row>
    <row r="109" spans="1:9" ht="35.1" customHeight="1" x14ac:dyDescent="0.25">
      <c r="A109" s="149" t="s">
        <v>231</v>
      </c>
      <c r="B109" s="150">
        <v>2018</v>
      </c>
      <c r="C109" s="182">
        <v>37</v>
      </c>
      <c r="D109" s="149" t="s">
        <v>66</v>
      </c>
      <c r="E109" s="151">
        <v>0.63982452000000001</v>
      </c>
      <c r="F109" s="152">
        <v>0.18257894999999999</v>
      </c>
      <c r="G109" s="151">
        <v>0.17759653</v>
      </c>
      <c r="H109" s="184">
        <v>3053</v>
      </c>
      <c r="I109" s="184">
        <v>319</v>
      </c>
    </row>
    <row r="110" spans="1:9" ht="53.1" customHeight="1" x14ac:dyDescent="0.25">
      <c r="A110" s="149" t="s">
        <v>231</v>
      </c>
      <c r="B110" s="150">
        <v>2018</v>
      </c>
      <c r="C110" s="182">
        <v>38</v>
      </c>
      <c r="D110" s="149" t="s">
        <v>140</v>
      </c>
      <c r="E110" s="151">
        <v>0.76934632000000003</v>
      </c>
      <c r="F110" s="152">
        <v>0.13618855999999999</v>
      </c>
      <c r="G110" s="151">
        <v>9.446512E-2</v>
      </c>
      <c r="H110" s="184">
        <v>2930</v>
      </c>
      <c r="I110" s="184">
        <v>437</v>
      </c>
    </row>
    <row r="111" spans="1:9" ht="17.100000000000001" customHeight="1" x14ac:dyDescent="0.25">
      <c r="A111" s="149" t="s">
        <v>231</v>
      </c>
      <c r="B111" s="150">
        <v>2018</v>
      </c>
      <c r="C111" s="182">
        <v>39</v>
      </c>
      <c r="D111" s="149" t="s">
        <v>67</v>
      </c>
      <c r="E111" s="151">
        <v>0.89571566000000002</v>
      </c>
      <c r="F111" s="152">
        <v>7.5301969999999996E-2</v>
      </c>
      <c r="G111" s="151">
        <v>2.8982359999999999E-2</v>
      </c>
      <c r="H111" s="184">
        <v>3334</v>
      </c>
      <c r="I111" s="184">
        <v>36</v>
      </c>
    </row>
    <row r="112" spans="1:9" ht="17.100000000000001" customHeight="1" x14ac:dyDescent="0.25">
      <c r="A112" s="149" t="s">
        <v>231</v>
      </c>
      <c r="B112" s="150">
        <v>2018</v>
      </c>
      <c r="C112" s="182">
        <v>40</v>
      </c>
      <c r="D112" s="149" t="s">
        <v>242</v>
      </c>
      <c r="E112" s="151">
        <v>0.85913824000000005</v>
      </c>
      <c r="F112" s="152">
        <v>8.4145540000000005E-2</v>
      </c>
      <c r="G112" s="151">
        <v>5.6716219999999998E-2</v>
      </c>
      <c r="H112" s="184">
        <v>3371</v>
      </c>
      <c r="I112" s="184" t="s">
        <v>233</v>
      </c>
    </row>
    <row r="113" spans="1:9" ht="17.100000000000001" customHeight="1" x14ac:dyDescent="0.25">
      <c r="A113" s="149" t="s">
        <v>231</v>
      </c>
      <c r="B113" s="150">
        <v>2018</v>
      </c>
      <c r="C113" s="182">
        <v>41</v>
      </c>
      <c r="D113" s="149" t="s">
        <v>243</v>
      </c>
      <c r="E113" s="151">
        <v>0.61288359999999997</v>
      </c>
      <c r="F113" s="152">
        <v>0.21273718</v>
      </c>
      <c r="G113" s="151">
        <v>0.17437922</v>
      </c>
      <c r="H113" s="184">
        <v>3086</v>
      </c>
      <c r="I113" s="184">
        <v>287</v>
      </c>
    </row>
    <row r="114" spans="1:9" ht="17.100000000000001" customHeight="1" x14ac:dyDescent="0.25">
      <c r="A114" s="149" t="s">
        <v>231</v>
      </c>
      <c r="B114" s="150">
        <v>2018</v>
      </c>
      <c r="C114" s="182">
        <v>42</v>
      </c>
      <c r="D114" s="149" t="s">
        <v>70</v>
      </c>
      <c r="E114" s="151">
        <v>0.92691347000000002</v>
      </c>
      <c r="F114" s="152">
        <v>4.0715689999999999E-2</v>
      </c>
      <c r="G114" s="151">
        <v>3.2370839999999998E-2</v>
      </c>
      <c r="H114" s="184">
        <v>3359</v>
      </c>
      <c r="I114" s="184">
        <v>8</v>
      </c>
    </row>
    <row r="115" spans="1:9" ht="17.100000000000001" customHeight="1" x14ac:dyDescent="0.25">
      <c r="A115" s="149" t="s">
        <v>231</v>
      </c>
      <c r="B115" s="150">
        <v>2018</v>
      </c>
      <c r="C115" s="182">
        <v>43</v>
      </c>
      <c r="D115" s="149" t="s">
        <v>71</v>
      </c>
      <c r="E115" s="151">
        <v>0.79625478000000005</v>
      </c>
      <c r="F115" s="152">
        <v>0.10802928000000001</v>
      </c>
      <c r="G115" s="151">
        <v>9.5715939999999999E-2</v>
      </c>
      <c r="H115" s="184">
        <v>3358</v>
      </c>
      <c r="I115" s="184">
        <v>10</v>
      </c>
    </row>
    <row r="116" spans="1:9" ht="17.100000000000001" customHeight="1" x14ac:dyDescent="0.25">
      <c r="A116" s="149" t="s">
        <v>231</v>
      </c>
      <c r="B116" s="150">
        <v>2018</v>
      </c>
      <c r="C116" s="182">
        <v>44</v>
      </c>
      <c r="D116" s="149" t="s">
        <v>72</v>
      </c>
      <c r="E116" s="151">
        <v>0.75704970000000005</v>
      </c>
      <c r="F116" s="152">
        <v>0.1338811</v>
      </c>
      <c r="G116" s="151">
        <v>0.10906920000000001</v>
      </c>
      <c r="H116" s="184">
        <v>3349</v>
      </c>
      <c r="I116" s="184">
        <v>16</v>
      </c>
    </row>
    <row r="117" spans="1:9" ht="17.100000000000001" customHeight="1" x14ac:dyDescent="0.25">
      <c r="A117" s="149" t="s">
        <v>231</v>
      </c>
      <c r="B117" s="150">
        <v>2018</v>
      </c>
      <c r="C117" s="182">
        <v>45</v>
      </c>
      <c r="D117" s="149" t="s">
        <v>73</v>
      </c>
      <c r="E117" s="151">
        <v>0.81780111</v>
      </c>
      <c r="F117" s="152">
        <v>0.13309022000000001</v>
      </c>
      <c r="G117" s="151">
        <v>4.910867E-2</v>
      </c>
      <c r="H117" s="184">
        <v>3012</v>
      </c>
      <c r="I117" s="184">
        <v>349</v>
      </c>
    </row>
    <row r="118" spans="1:9" ht="17.100000000000001" customHeight="1" x14ac:dyDescent="0.25">
      <c r="A118" s="149" t="s">
        <v>231</v>
      </c>
      <c r="B118" s="150">
        <v>2018</v>
      </c>
      <c r="C118" s="182">
        <v>46</v>
      </c>
      <c r="D118" s="149" t="s">
        <v>74</v>
      </c>
      <c r="E118" s="151">
        <v>0.75247257999999995</v>
      </c>
      <c r="F118" s="152">
        <v>0.14010449</v>
      </c>
      <c r="G118" s="151">
        <v>0.10742293</v>
      </c>
      <c r="H118" s="184">
        <v>3354</v>
      </c>
      <c r="I118" s="184">
        <v>13</v>
      </c>
    </row>
    <row r="119" spans="1:9" ht="17.100000000000001" customHeight="1" x14ac:dyDescent="0.25">
      <c r="A119" s="149" t="s">
        <v>231</v>
      </c>
      <c r="B119" s="150">
        <v>2018</v>
      </c>
      <c r="C119" s="182">
        <v>47</v>
      </c>
      <c r="D119" s="149" t="s">
        <v>75</v>
      </c>
      <c r="E119" s="151">
        <v>0.81771711999999996</v>
      </c>
      <c r="F119" s="152">
        <v>0.10479057</v>
      </c>
      <c r="G119" s="151">
        <v>7.74923E-2</v>
      </c>
      <c r="H119" s="184">
        <v>3316</v>
      </c>
      <c r="I119" s="184">
        <v>52</v>
      </c>
    </row>
    <row r="120" spans="1:9" ht="17.100000000000001" customHeight="1" x14ac:dyDescent="0.25">
      <c r="A120" s="149" t="s">
        <v>231</v>
      </c>
      <c r="B120" s="150">
        <v>2018</v>
      </c>
      <c r="C120" s="182">
        <v>48</v>
      </c>
      <c r="D120" s="149" t="s">
        <v>76</v>
      </c>
      <c r="E120" s="151">
        <v>0.88219228000000005</v>
      </c>
      <c r="F120" s="152">
        <v>5.8547250000000002E-2</v>
      </c>
      <c r="G120" s="151">
        <v>5.9260470000000003E-2</v>
      </c>
      <c r="H120" s="184">
        <v>3360</v>
      </c>
      <c r="I120" s="184" t="s">
        <v>233</v>
      </c>
    </row>
    <row r="121" spans="1:9" ht="17.100000000000001" customHeight="1" x14ac:dyDescent="0.25">
      <c r="A121" s="149" t="s">
        <v>231</v>
      </c>
      <c r="B121" s="150">
        <v>2018</v>
      </c>
      <c r="C121" s="182">
        <v>49</v>
      </c>
      <c r="D121" s="149" t="s">
        <v>77</v>
      </c>
      <c r="E121" s="151">
        <v>0.90377666000000001</v>
      </c>
      <c r="F121" s="152">
        <v>5.1307779999999997E-2</v>
      </c>
      <c r="G121" s="151">
        <v>4.491556E-2</v>
      </c>
      <c r="H121" s="184">
        <v>3361</v>
      </c>
      <c r="I121" s="184" t="s">
        <v>233</v>
      </c>
    </row>
    <row r="122" spans="1:9" ht="17.100000000000001" customHeight="1" x14ac:dyDescent="0.25">
      <c r="A122" s="149" t="s">
        <v>231</v>
      </c>
      <c r="B122" s="150">
        <v>2018</v>
      </c>
      <c r="C122" s="182">
        <v>50</v>
      </c>
      <c r="D122" s="149" t="s">
        <v>78</v>
      </c>
      <c r="E122" s="151">
        <v>0.91838922999999995</v>
      </c>
      <c r="F122" s="152">
        <v>4.1654120000000003E-2</v>
      </c>
      <c r="G122" s="151">
        <v>3.9956650000000003E-2</v>
      </c>
      <c r="H122" s="184">
        <v>3363</v>
      </c>
      <c r="I122" s="184" t="s">
        <v>233</v>
      </c>
    </row>
    <row r="123" spans="1:9" ht="17.100000000000001" customHeight="1" x14ac:dyDescent="0.25">
      <c r="A123" s="149" t="s">
        <v>231</v>
      </c>
      <c r="B123" s="150">
        <v>2018</v>
      </c>
      <c r="C123" s="182">
        <v>51</v>
      </c>
      <c r="D123" s="149" t="s">
        <v>79</v>
      </c>
      <c r="E123" s="151">
        <v>0.82608632999999998</v>
      </c>
      <c r="F123" s="152">
        <v>9.0341320000000003E-2</v>
      </c>
      <c r="G123" s="151">
        <v>8.3572339999999995E-2</v>
      </c>
      <c r="H123" s="184">
        <v>3359</v>
      </c>
      <c r="I123" s="184" t="s">
        <v>233</v>
      </c>
    </row>
    <row r="124" spans="1:9" ht="17.100000000000001" customHeight="1" x14ac:dyDescent="0.25">
      <c r="A124" s="149" t="s">
        <v>240</v>
      </c>
      <c r="B124" s="150">
        <v>2018</v>
      </c>
      <c r="C124" s="182">
        <v>52</v>
      </c>
      <c r="D124" s="149" t="s">
        <v>80</v>
      </c>
      <c r="E124" s="151">
        <v>0.84679534000000001</v>
      </c>
      <c r="F124" s="152">
        <v>9.7710580000000005E-2</v>
      </c>
      <c r="G124" s="151">
        <v>5.5494090000000003E-2</v>
      </c>
      <c r="H124" s="184">
        <v>3360</v>
      </c>
      <c r="I124" s="184" t="s">
        <v>233</v>
      </c>
    </row>
    <row r="125" spans="1:9" ht="35.1" customHeight="1" x14ac:dyDescent="0.25">
      <c r="A125" s="149" t="s">
        <v>231</v>
      </c>
      <c r="B125" s="150">
        <v>2018</v>
      </c>
      <c r="C125" s="182">
        <v>53</v>
      </c>
      <c r="D125" s="149" t="s">
        <v>81</v>
      </c>
      <c r="E125" s="151">
        <v>0.57948058999999996</v>
      </c>
      <c r="F125" s="152">
        <v>0.20658225</v>
      </c>
      <c r="G125" s="151">
        <v>0.21393715999999999</v>
      </c>
      <c r="H125" s="184">
        <v>3287</v>
      </c>
      <c r="I125" s="184">
        <v>71</v>
      </c>
    </row>
    <row r="126" spans="1:9" ht="17.100000000000001" customHeight="1" x14ac:dyDescent="0.25">
      <c r="A126" s="149" t="s">
        <v>231</v>
      </c>
      <c r="B126" s="150">
        <v>2018</v>
      </c>
      <c r="C126" s="182">
        <v>54</v>
      </c>
      <c r="D126" s="149" t="s">
        <v>82</v>
      </c>
      <c r="E126" s="151">
        <v>0.72253263999999995</v>
      </c>
      <c r="F126" s="152">
        <v>0.16370156999999999</v>
      </c>
      <c r="G126" s="151">
        <v>0.11376579000000001</v>
      </c>
      <c r="H126" s="184">
        <v>3115</v>
      </c>
      <c r="I126" s="184">
        <v>240</v>
      </c>
    </row>
    <row r="127" spans="1:9" ht="17.100000000000001" customHeight="1" x14ac:dyDescent="0.25">
      <c r="A127" s="149" t="s">
        <v>231</v>
      </c>
      <c r="B127" s="150">
        <v>2018</v>
      </c>
      <c r="C127" s="182">
        <v>55</v>
      </c>
      <c r="D127" s="149" t="s">
        <v>83</v>
      </c>
      <c r="E127" s="151">
        <v>0.78403568999999995</v>
      </c>
      <c r="F127" s="152">
        <v>0.13042411000000001</v>
      </c>
      <c r="G127" s="151">
        <v>8.5540190000000002E-2</v>
      </c>
      <c r="H127" s="184">
        <v>3109</v>
      </c>
      <c r="I127" s="184">
        <v>245</v>
      </c>
    </row>
    <row r="128" spans="1:9" ht="17.100000000000001" customHeight="1" x14ac:dyDescent="0.25">
      <c r="A128" s="149" t="s">
        <v>231</v>
      </c>
      <c r="B128" s="150">
        <v>2018</v>
      </c>
      <c r="C128" s="182">
        <v>56</v>
      </c>
      <c r="D128" s="149" t="s">
        <v>244</v>
      </c>
      <c r="E128" s="151">
        <v>0.72902133000000002</v>
      </c>
      <c r="F128" s="152">
        <v>0.14668517</v>
      </c>
      <c r="G128" s="151">
        <v>0.1242935</v>
      </c>
      <c r="H128" s="184">
        <v>3300</v>
      </c>
      <c r="I128" s="184">
        <v>52</v>
      </c>
    </row>
    <row r="129" spans="1:9" ht="35.1" customHeight="1" x14ac:dyDescent="0.25">
      <c r="A129" s="149" t="s">
        <v>231</v>
      </c>
      <c r="B129" s="150">
        <v>2018</v>
      </c>
      <c r="C129" s="182">
        <v>57</v>
      </c>
      <c r="D129" s="149" t="s">
        <v>85</v>
      </c>
      <c r="E129" s="151">
        <v>0.75140563000000005</v>
      </c>
      <c r="F129" s="152">
        <v>0.15814288000000001</v>
      </c>
      <c r="G129" s="151">
        <v>9.0451480000000001E-2</v>
      </c>
      <c r="H129" s="184">
        <v>3044</v>
      </c>
      <c r="I129" s="184">
        <v>312</v>
      </c>
    </row>
    <row r="130" spans="1:9" ht="35.1" customHeight="1" x14ac:dyDescent="0.25">
      <c r="A130" s="149" t="s">
        <v>231</v>
      </c>
      <c r="B130" s="150">
        <v>2018</v>
      </c>
      <c r="C130" s="182">
        <v>58</v>
      </c>
      <c r="D130" s="149" t="s">
        <v>141</v>
      </c>
      <c r="E130" s="151">
        <v>0.6918919</v>
      </c>
      <c r="F130" s="152">
        <v>0.15174625</v>
      </c>
      <c r="G130" s="151">
        <v>0.15636185999999999</v>
      </c>
      <c r="H130" s="184">
        <v>3216</v>
      </c>
      <c r="I130" s="184">
        <v>140</v>
      </c>
    </row>
    <row r="131" spans="1:9" ht="17.100000000000001" customHeight="1" x14ac:dyDescent="0.25">
      <c r="A131" s="149" t="s">
        <v>231</v>
      </c>
      <c r="B131" s="150">
        <v>2018</v>
      </c>
      <c r="C131" s="182">
        <v>59</v>
      </c>
      <c r="D131" s="149" t="s">
        <v>86</v>
      </c>
      <c r="E131" s="151">
        <v>0.72988732999999995</v>
      </c>
      <c r="F131" s="152">
        <v>0.15101880000000001</v>
      </c>
      <c r="G131" s="151">
        <v>0.11909387</v>
      </c>
      <c r="H131" s="184">
        <v>3222</v>
      </c>
      <c r="I131" s="184">
        <v>130</v>
      </c>
    </row>
    <row r="132" spans="1:9" ht="35.1" customHeight="1" x14ac:dyDescent="0.25">
      <c r="A132" s="149" t="s">
        <v>240</v>
      </c>
      <c r="B132" s="150">
        <v>2018</v>
      </c>
      <c r="C132" s="182">
        <v>60</v>
      </c>
      <c r="D132" s="149" t="s">
        <v>87</v>
      </c>
      <c r="E132" s="151">
        <v>0.76003288999999996</v>
      </c>
      <c r="F132" s="152">
        <v>0.14133654000000001</v>
      </c>
      <c r="G132" s="151">
        <v>9.8630570000000001E-2</v>
      </c>
      <c r="H132" s="184">
        <v>3192</v>
      </c>
      <c r="I132" s="184">
        <v>160</v>
      </c>
    </row>
    <row r="133" spans="1:9" ht="17.100000000000001" customHeight="1" x14ac:dyDescent="0.25">
      <c r="A133" s="149" t="s">
        <v>231</v>
      </c>
      <c r="B133" s="150">
        <v>2018</v>
      </c>
      <c r="C133" s="182">
        <v>61</v>
      </c>
      <c r="D133" s="149" t="s">
        <v>88</v>
      </c>
      <c r="E133" s="151">
        <v>0.69354769999999999</v>
      </c>
      <c r="F133" s="152">
        <v>0.17665802999999999</v>
      </c>
      <c r="G133" s="151">
        <v>0.12979426999999999</v>
      </c>
      <c r="H133" s="184">
        <v>3322</v>
      </c>
      <c r="I133" s="184">
        <v>31</v>
      </c>
    </row>
    <row r="134" spans="1:9" ht="17.100000000000001" customHeight="1" x14ac:dyDescent="0.25">
      <c r="A134" s="149" t="s">
        <v>231</v>
      </c>
      <c r="B134" s="150">
        <v>2018</v>
      </c>
      <c r="C134" s="182">
        <v>62</v>
      </c>
      <c r="D134" s="149" t="s">
        <v>171</v>
      </c>
      <c r="E134" s="151">
        <v>0.75624499999999995</v>
      </c>
      <c r="F134" s="152">
        <v>0.1593069</v>
      </c>
      <c r="G134" s="151">
        <v>8.4448099999999998E-2</v>
      </c>
      <c r="H134" s="184">
        <v>3111</v>
      </c>
      <c r="I134" s="184">
        <v>240</v>
      </c>
    </row>
    <row r="135" spans="1:9" ht="35.1" customHeight="1" x14ac:dyDescent="0.25">
      <c r="A135" s="149" t="s">
        <v>245</v>
      </c>
      <c r="B135" s="150">
        <v>2018</v>
      </c>
      <c r="C135" s="182">
        <v>63</v>
      </c>
      <c r="D135" s="149" t="s">
        <v>246</v>
      </c>
      <c r="E135" s="151">
        <v>0.67591924000000003</v>
      </c>
      <c r="F135" s="152">
        <v>0.16776188</v>
      </c>
      <c r="G135" s="151">
        <v>0.15631887999999999</v>
      </c>
      <c r="H135" s="184">
        <v>3347</v>
      </c>
      <c r="I135" s="184" t="s">
        <v>233</v>
      </c>
    </row>
    <row r="136" spans="1:9" ht="35.1" customHeight="1" x14ac:dyDescent="0.25">
      <c r="A136" s="149" t="s">
        <v>245</v>
      </c>
      <c r="B136" s="150">
        <v>2018</v>
      </c>
      <c r="C136" s="182">
        <v>64</v>
      </c>
      <c r="D136" s="149" t="s">
        <v>247</v>
      </c>
      <c r="E136" s="151">
        <v>0.63818465999999996</v>
      </c>
      <c r="F136" s="152">
        <v>0.17840601</v>
      </c>
      <c r="G136" s="151">
        <v>0.18340933000000001</v>
      </c>
      <c r="H136" s="184">
        <v>3353</v>
      </c>
      <c r="I136" s="184" t="s">
        <v>233</v>
      </c>
    </row>
    <row r="137" spans="1:9" ht="35.1" customHeight="1" x14ac:dyDescent="0.25">
      <c r="A137" s="149" t="s">
        <v>245</v>
      </c>
      <c r="B137" s="150">
        <v>2018</v>
      </c>
      <c r="C137" s="182">
        <v>65</v>
      </c>
      <c r="D137" s="149" t="s">
        <v>248</v>
      </c>
      <c r="E137" s="151">
        <v>0.65420856999999999</v>
      </c>
      <c r="F137" s="152">
        <v>0.17672804</v>
      </c>
      <c r="G137" s="151">
        <v>0.16906339000000001</v>
      </c>
      <c r="H137" s="184">
        <v>3351</v>
      </c>
      <c r="I137" s="184" t="s">
        <v>233</v>
      </c>
    </row>
    <row r="138" spans="1:9" ht="35.1" customHeight="1" x14ac:dyDescent="0.25">
      <c r="A138" s="149" t="s">
        <v>245</v>
      </c>
      <c r="B138" s="150">
        <v>2018</v>
      </c>
      <c r="C138" s="182">
        <v>66</v>
      </c>
      <c r="D138" s="149" t="s">
        <v>91</v>
      </c>
      <c r="E138" s="151">
        <v>0.59657727999999999</v>
      </c>
      <c r="F138" s="152">
        <v>0.23836764999999999</v>
      </c>
      <c r="G138" s="151">
        <v>0.16505507</v>
      </c>
      <c r="H138" s="184">
        <v>3347</v>
      </c>
      <c r="I138" s="184" t="s">
        <v>233</v>
      </c>
    </row>
    <row r="139" spans="1:9" ht="35.1" customHeight="1" x14ac:dyDescent="0.25">
      <c r="A139" s="149" t="s">
        <v>245</v>
      </c>
      <c r="B139" s="150">
        <v>2018</v>
      </c>
      <c r="C139" s="182">
        <v>67</v>
      </c>
      <c r="D139" s="149" t="s">
        <v>92</v>
      </c>
      <c r="E139" s="151">
        <v>0.41149639999999998</v>
      </c>
      <c r="F139" s="152">
        <v>0.26807396999999999</v>
      </c>
      <c r="G139" s="151">
        <v>0.32042963000000002</v>
      </c>
      <c r="H139" s="184">
        <v>3340</v>
      </c>
      <c r="I139" s="184" t="s">
        <v>233</v>
      </c>
    </row>
    <row r="140" spans="1:9" ht="35.1" customHeight="1" x14ac:dyDescent="0.25">
      <c r="A140" s="149" t="s">
        <v>245</v>
      </c>
      <c r="B140" s="150">
        <v>2018</v>
      </c>
      <c r="C140" s="182">
        <v>68</v>
      </c>
      <c r="D140" s="149" t="s">
        <v>93</v>
      </c>
      <c r="E140" s="151">
        <v>0.71419820999999994</v>
      </c>
      <c r="F140" s="152">
        <v>0.18348205000000001</v>
      </c>
      <c r="G140" s="151">
        <v>0.10231975</v>
      </c>
      <c r="H140" s="184">
        <v>3348</v>
      </c>
      <c r="I140" s="184" t="s">
        <v>233</v>
      </c>
    </row>
    <row r="141" spans="1:9" ht="35.1" customHeight="1" x14ac:dyDescent="0.25">
      <c r="A141" s="149" t="s">
        <v>245</v>
      </c>
      <c r="B141" s="150">
        <v>2018</v>
      </c>
      <c r="C141" s="182">
        <v>69</v>
      </c>
      <c r="D141" s="149" t="s">
        <v>249</v>
      </c>
      <c r="E141" s="151">
        <v>0.83232989999999996</v>
      </c>
      <c r="F141" s="152">
        <v>9.3782470000000007E-2</v>
      </c>
      <c r="G141" s="151">
        <v>7.3887629999999996E-2</v>
      </c>
      <c r="H141" s="184">
        <v>3349</v>
      </c>
      <c r="I141" s="184" t="s">
        <v>233</v>
      </c>
    </row>
    <row r="142" spans="1:9" ht="35.1" customHeight="1" x14ac:dyDescent="0.25">
      <c r="A142" s="149" t="s">
        <v>245</v>
      </c>
      <c r="B142" s="150">
        <v>2018</v>
      </c>
      <c r="C142" s="182">
        <v>70</v>
      </c>
      <c r="D142" s="149" t="s">
        <v>95</v>
      </c>
      <c r="E142" s="151">
        <v>0.77307758999999998</v>
      </c>
      <c r="F142" s="152">
        <v>0.11465023000000001</v>
      </c>
      <c r="G142" s="151">
        <v>0.11227218</v>
      </c>
      <c r="H142" s="184">
        <v>3351</v>
      </c>
      <c r="I142" s="184" t="s">
        <v>233</v>
      </c>
    </row>
    <row r="143" spans="1:9" ht="35.1" customHeight="1" x14ac:dyDescent="0.25">
      <c r="A143" s="149" t="s">
        <v>245</v>
      </c>
      <c r="B143" s="150">
        <v>2018</v>
      </c>
      <c r="C143" s="182">
        <v>71</v>
      </c>
      <c r="D143" s="149" t="s">
        <v>250</v>
      </c>
      <c r="E143" s="151">
        <v>0.80513109000000005</v>
      </c>
      <c r="F143" s="152">
        <v>0.11299483</v>
      </c>
      <c r="G143" s="151">
        <v>8.1874069999999993E-2</v>
      </c>
      <c r="H143" s="184">
        <v>3346</v>
      </c>
      <c r="I143" s="184" t="s">
        <v>233</v>
      </c>
    </row>
    <row r="144" spans="1:9" ht="17.100000000000001" customHeight="1" x14ac:dyDescent="0.25">
      <c r="A144" s="149" t="s">
        <v>231</v>
      </c>
      <c r="B144" s="150">
        <v>2017</v>
      </c>
      <c r="C144" s="182">
        <v>1</v>
      </c>
      <c r="D144" s="149" t="s">
        <v>232</v>
      </c>
      <c r="E144" s="151">
        <v>0.78201609000000005</v>
      </c>
      <c r="F144" s="152">
        <v>0.1152156</v>
      </c>
      <c r="G144" s="151">
        <v>0.10276830000000001</v>
      </c>
      <c r="H144" s="184">
        <v>3523</v>
      </c>
      <c r="I144" s="184" t="s">
        <v>233</v>
      </c>
    </row>
    <row r="145" spans="1:9" ht="17.100000000000001" customHeight="1" x14ac:dyDescent="0.25">
      <c r="A145" s="149" t="s">
        <v>231</v>
      </c>
      <c r="B145" s="150">
        <v>2017</v>
      </c>
      <c r="C145" s="182">
        <v>2</v>
      </c>
      <c r="D145" s="149" t="s">
        <v>18</v>
      </c>
      <c r="E145" s="151">
        <v>0.81439284999999995</v>
      </c>
      <c r="F145" s="152">
        <v>0.10069176000000001</v>
      </c>
      <c r="G145" s="151">
        <v>8.4915389999999993E-2</v>
      </c>
      <c r="H145" s="184">
        <v>3512</v>
      </c>
      <c r="I145" s="184" t="s">
        <v>233</v>
      </c>
    </row>
    <row r="146" spans="1:9" ht="17.100000000000001" customHeight="1" x14ac:dyDescent="0.25">
      <c r="A146" s="149" t="s">
        <v>231</v>
      </c>
      <c r="B146" s="150">
        <v>2017</v>
      </c>
      <c r="C146" s="182">
        <v>3</v>
      </c>
      <c r="D146" s="149" t="s">
        <v>20</v>
      </c>
      <c r="E146" s="151">
        <v>0.69448511000000002</v>
      </c>
      <c r="F146" s="152">
        <v>0.14728394</v>
      </c>
      <c r="G146" s="151">
        <v>0.15823095000000001</v>
      </c>
      <c r="H146" s="184">
        <v>3503</v>
      </c>
      <c r="I146" s="184" t="s">
        <v>233</v>
      </c>
    </row>
    <row r="147" spans="1:9" ht="17.100000000000001" customHeight="1" x14ac:dyDescent="0.25">
      <c r="A147" s="149" t="s">
        <v>231</v>
      </c>
      <c r="B147" s="150">
        <v>2017</v>
      </c>
      <c r="C147" s="182">
        <v>4</v>
      </c>
      <c r="D147" s="149" t="s">
        <v>22</v>
      </c>
      <c r="E147" s="151">
        <v>0.82585454000000003</v>
      </c>
      <c r="F147" s="152">
        <v>0.10268047</v>
      </c>
      <c r="G147" s="151">
        <v>7.1464990000000006E-2</v>
      </c>
      <c r="H147" s="184">
        <v>3506</v>
      </c>
      <c r="I147" s="184" t="s">
        <v>233</v>
      </c>
    </row>
    <row r="148" spans="1:9" ht="17.100000000000001" customHeight="1" x14ac:dyDescent="0.25">
      <c r="A148" s="149" t="s">
        <v>231</v>
      </c>
      <c r="B148" s="150">
        <v>2017</v>
      </c>
      <c r="C148" s="182">
        <v>5</v>
      </c>
      <c r="D148" s="149" t="s">
        <v>24</v>
      </c>
      <c r="E148" s="151">
        <v>0.88390192000000001</v>
      </c>
      <c r="F148" s="152">
        <v>8.4361039999999998E-2</v>
      </c>
      <c r="G148" s="151">
        <v>3.1737040000000001E-2</v>
      </c>
      <c r="H148" s="184">
        <v>3510</v>
      </c>
      <c r="I148" s="184" t="s">
        <v>233</v>
      </c>
    </row>
    <row r="149" spans="1:9" ht="17.100000000000001" customHeight="1" x14ac:dyDescent="0.25">
      <c r="A149" s="149" t="s">
        <v>231</v>
      </c>
      <c r="B149" s="150">
        <v>2017</v>
      </c>
      <c r="C149" s="182">
        <v>6</v>
      </c>
      <c r="D149" s="149" t="s">
        <v>27</v>
      </c>
      <c r="E149" s="151">
        <v>0.84053681999999996</v>
      </c>
      <c r="F149" s="152">
        <v>8.4943829999999998E-2</v>
      </c>
      <c r="G149" s="151">
        <v>7.4519340000000003E-2</v>
      </c>
      <c r="H149" s="184">
        <v>3501</v>
      </c>
      <c r="I149" s="184" t="s">
        <v>233</v>
      </c>
    </row>
    <row r="150" spans="1:9" ht="17.100000000000001" customHeight="1" x14ac:dyDescent="0.25">
      <c r="A150" s="149" t="s">
        <v>231</v>
      </c>
      <c r="B150" s="150">
        <v>2017</v>
      </c>
      <c r="C150" s="182">
        <v>7</v>
      </c>
      <c r="D150" s="149" t="s">
        <v>30</v>
      </c>
      <c r="E150" s="151">
        <v>0.97720585000000004</v>
      </c>
      <c r="F150" s="152">
        <v>1.4984590000000001E-2</v>
      </c>
      <c r="G150" s="151">
        <v>7.8095600000000001E-3</v>
      </c>
      <c r="H150" s="184">
        <v>3511</v>
      </c>
      <c r="I150" s="184" t="s">
        <v>233</v>
      </c>
    </row>
    <row r="151" spans="1:9" ht="17.100000000000001" customHeight="1" x14ac:dyDescent="0.25">
      <c r="A151" s="149" t="s">
        <v>231</v>
      </c>
      <c r="B151" s="150">
        <v>2017</v>
      </c>
      <c r="C151" s="182">
        <v>8</v>
      </c>
      <c r="D151" s="149" t="s">
        <v>33</v>
      </c>
      <c r="E151" s="151">
        <v>0.91596542000000003</v>
      </c>
      <c r="F151" s="152">
        <v>7.0916629999999994E-2</v>
      </c>
      <c r="G151" s="151">
        <v>1.311794E-2</v>
      </c>
      <c r="H151" s="184">
        <v>3512</v>
      </c>
      <c r="I151" s="184" t="s">
        <v>233</v>
      </c>
    </row>
    <row r="152" spans="1:9" ht="17.100000000000001" customHeight="1" x14ac:dyDescent="0.25">
      <c r="A152" s="149" t="s">
        <v>231</v>
      </c>
      <c r="B152" s="150">
        <v>2017</v>
      </c>
      <c r="C152" s="182">
        <v>9</v>
      </c>
      <c r="D152" s="149" t="s">
        <v>136</v>
      </c>
      <c r="E152" s="151">
        <v>0.61420662000000004</v>
      </c>
      <c r="F152" s="152">
        <v>0.14855568</v>
      </c>
      <c r="G152" s="151">
        <v>0.2372377</v>
      </c>
      <c r="H152" s="184">
        <v>3512</v>
      </c>
      <c r="I152" s="184">
        <v>3</v>
      </c>
    </row>
    <row r="153" spans="1:9" ht="17.100000000000001" customHeight="1" x14ac:dyDescent="0.25">
      <c r="A153" s="149" t="s">
        <v>231</v>
      </c>
      <c r="B153" s="150">
        <v>2017</v>
      </c>
      <c r="C153" s="182">
        <v>10</v>
      </c>
      <c r="D153" s="149" t="s">
        <v>234</v>
      </c>
      <c r="E153" s="151">
        <v>0.74492453999999997</v>
      </c>
      <c r="F153" s="152">
        <v>0.12412883</v>
      </c>
      <c r="G153" s="151">
        <v>0.13094663000000001</v>
      </c>
      <c r="H153" s="184">
        <v>3495</v>
      </c>
      <c r="I153" s="184">
        <v>4</v>
      </c>
    </row>
    <row r="154" spans="1:9" ht="17.100000000000001" customHeight="1" x14ac:dyDescent="0.25">
      <c r="A154" s="149" t="s">
        <v>231</v>
      </c>
      <c r="B154" s="150">
        <v>2017</v>
      </c>
      <c r="C154" s="182">
        <v>11</v>
      </c>
      <c r="D154" s="149" t="s">
        <v>235</v>
      </c>
      <c r="E154" s="151">
        <v>0.67472684999999999</v>
      </c>
      <c r="F154" s="152">
        <v>0.14318956999999999</v>
      </c>
      <c r="G154" s="151">
        <v>0.18208357</v>
      </c>
      <c r="H154" s="184">
        <v>3464</v>
      </c>
      <c r="I154" s="184">
        <v>10</v>
      </c>
    </row>
    <row r="155" spans="1:9" ht="17.100000000000001" customHeight="1" x14ac:dyDescent="0.25">
      <c r="A155" s="149" t="s">
        <v>231</v>
      </c>
      <c r="B155" s="150">
        <v>2017</v>
      </c>
      <c r="C155" s="182">
        <v>12</v>
      </c>
      <c r="D155" s="149" t="s">
        <v>400</v>
      </c>
      <c r="E155" s="151">
        <v>0.90216171999999994</v>
      </c>
      <c r="F155" s="152">
        <v>5.6845E-2</v>
      </c>
      <c r="G155" s="151">
        <v>4.0993290000000002E-2</v>
      </c>
      <c r="H155" s="184">
        <v>3499</v>
      </c>
      <c r="I155" s="184">
        <v>5</v>
      </c>
    </row>
    <row r="156" spans="1:9" ht="17.100000000000001" customHeight="1" x14ac:dyDescent="0.25">
      <c r="A156" s="149" t="s">
        <v>231</v>
      </c>
      <c r="B156" s="150">
        <v>2017</v>
      </c>
      <c r="C156" s="182">
        <v>13</v>
      </c>
      <c r="D156" s="149" t="s">
        <v>45</v>
      </c>
      <c r="E156" s="151">
        <v>0.90692075999999999</v>
      </c>
      <c r="F156" s="152">
        <v>6.5113519999999994E-2</v>
      </c>
      <c r="G156" s="151">
        <v>2.7965730000000001E-2</v>
      </c>
      <c r="H156" s="184">
        <v>3482</v>
      </c>
      <c r="I156" s="184">
        <v>7</v>
      </c>
    </row>
    <row r="157" spans="1:9" ht="35.1" customHeight="1" x14ac:dyDescent="0.25">
      <c r="A157" s="149" t="s">
        <v>231</v>
      </c>
      <c r="B157" s="150">
        <v>2017</v>
      </c>
      <c r="C157" s="182">
        <v>14</v>
      </c>
      <c r="D157" s="149" t="s">
        <v>137</v>
      </c>
      <c r="E157" s="151">
        <v>0.87851212999999995</v>
      </c>
      <c r="F157" s="152">
        <v>6.4678260000000001E-2</v>
      </c>
      <c r="G157" s="151">
        <v>5.6809610000000003E-2</v>
      </c>
      <c r="H157" s="184">
        <v>3501</v>
      </c>
      <c r="I157" s="184">
        <v>8</v>
      </c>
    </row>
    <row r="158" spans="1:9" ht="17.100000000000001" customHeight="1" x14ac:dyDescent="0.25">
      <c r="A158" s="149" t="s">
        <v>231</v>
      </c>
      <c r="B158" s="150">
        <v>2017</v>
      </c>
      <c r="C158" s="182">
        <v>15</v>
      </c>
      <c r="D158" s="149" t="s">
        <v>46</v>
      </c>
      <c r="E158" s="151">
        <v>0.76324049999999999</v>
      </c>
      <c r="F158" s="152">
        <v>0.13359756</v>
      </c>
      <c r="G158" s="151">
        <v>0.10316193999999999</v>
      </c>
      <c r="H158" s="184">
        <v>3483</v>
      </c>
      <c r="I158" s="184">
        <v>26</v>
      </c>
    </row>
    <row r="159" spans="1:9" ht="17.100000000000001" customHeight="1" x14ac:dyDescent="0.25">
      <c r="A159" s="149" t="s">
        <v>231</v>
      </c>
      <c r="B159" s="150">
        <v>2017</v>
      </c>
      <c r="C159" s="182">
        <v>16</v>
      </c>
      <c r="D159" s="149" t="s">
        <v>47</v>
      </c>
      <c r="E159" s="151">
        <v>0.85030753999999997</v>
      </c>
      <c r="F159" s="152">
        <v>0.11011179</v>
      </c>
      <c r="G159" s="151">
        <v>3.9580669999999998E-2</v>
      </c>
      <c r="H159" s="184">
        <v>3479</v>
      </c>
      <c r="I159" s="184">
        <v>22</v>
      </c>
    </row>
    <row r="160" spans="1:9" ht="17.100000000000001" customHeight="1" x14ac:dyDescent="0.25">
      <c r="A160" s="149" t="s">
        <v>231</v>
      </c>
      <c r="B160" s="150">
        <v>2017</v>
      </c>
      <c r="C160" s="182">
        <v>17</v>
      </c>
      <c r="D160" s="149" t="s">
        <v>237</v>
      </c>
      <c r="E160" s="151">
        <v>0.76218291000000005</v>
      </c>
      <c r="F160" s="152">
        <v>0.13780231000000001</v>
      </c>
      <c r="G160" s="151">
        <v>0.10001478</v>
      </c>
      <c r="H160" s="184">
        <v>3295</v>
      </c>
      <c r="I160" s="184">
        <v>202</v>
      </c>
    </row>
    <row r="161" spans="1:9" ht="17.100000000000001" customHeight="1" x14ac:dyDescent="0.25">
      <c r="A161" s="149" t="s">
        <v>231</v>
      </c>
      <c r="B161" s="150">
        <v>2017</v>
      </c>
      <c r="C161" s="182">
        <v>18</v>
      </c>
      <c r="D161" s="149" t="s">
        <v>49</v>
      </c>
      <c r="E161" s="151">
        <v>0.60288821000000004</v>
      </c>
      <c r="F161" s="152">
        <v>0.20866786000000001</v>
      </c>
      <c r="G161" s="151">
        <v>0.18844394</v>
      </c>
      <c r="H161" s="184">
        <v>3471</v>
      </c>
      <c r="I161" s="184">
        <v>38</v>
      </c>
    </row>
    <row r="162" spans="1:9" ht="35.1" customHeight="1" x14ac:dyDescent="0.25">
      <c r="A162" s="149" t="s">
        <v>231</v>
      </c>
      <c r="B162" s="150">
        <v>2017</v>
      </c>
      <c r="C162" s="182">
        <v>19</v>
      </c>
      <c r="D162" s="149" t="s">
        <v>138</v>
      </c>
      <c r="E162" s="151">
        <v>0.64713461000000005</v>
      </c>
      <c r="F162" s="152">
        <v>0.16578129999999999</v>
      </c>
      <c r="G162" s="151">
        <v>0.1870841</v>
      </c>
      <c r="H162" s="184">
        <v>3457</v>
      </c>
      <c r="I162" s="184">
        <v>64</v>
      </c>
    </row>
    <row r="163" spans="1:9" ht="17.100000000000001" customHeight="1" x14ac:dyDescent="0.25">
      <c r="A163" s="149" t="s">
        <v>231</v>
      </c>
      <c r="B163" s="150">
        <v>2017</v>
      </c>
      <c r="C163" s="182">
        <v>20</v>
      </c>
      <c r="D163" s="149" t="s">
        <v>238</v>
      </c>
      <c r="E163" s="151">
        <v>0.84804972000000001</v>
      </c>
      <c r="F163" s="152">
        <v>8.4518650000000001E-2</v>
      </c>
      <c r="G163" s="151">
        <v>6.7431630000000006E-2</v>
      </c>
      <c r="H163" s="184">
        <v>3521</v>
      </c>
      <c r="I163" s="184" t="s">
        <v>233</v>
      </c>
    </row>
    <row r="164" spans="1:9" ht="17.100000000000001" customHeight="1" x14ac:dyDescent="0.25">
      <c r="A164" s="149" t="s">
        <v>231</v>
      </c>
      <c r="B164" s="150">
        <v>2017</v>
      </c>
      <c r="C164" s="182">
        <v>21</v>
      </c>
      <c r="D164" s="149" t="s">
        <v>51</v>
      </c>
      <c r="E164" s="151">
        <v>0.66273119999999996</v>
      </c>
      <c r="F164" s="152">
        <v>0.18516800999999999</v>
      </c>
      <c r="G164" s="151">
        <v>0.15210077999999999</v>
      </c>
      <c r="H164" s="184">
        <v>3352</v>
      </c>
      <c r="I164" s="184">
        <v>168</v>
      </c>
    </row>
    <row r="165" spans="1:9" ht="17.100000000000001" customHeight="1" x14ac:dyDescent="0.25">
      <c r="A165" s="149" t="s">
        <v>231</v>
      </c>
      <c r="B165" s="150">
        <v>2017</v>
      </c>
      <c r="C165" s="182">
        <v>22</v>
      </c>
      <c r="D165" s="149" t="s">
        <v>52</v>
      </c>
      <c r="E165" s="151">
        <v>0.46750940000000002</v>
      </c>
      <c r="F165" s="152">
        <v>0.26090310999999999</v>
      </c>
      <c r="G165" s="151">
        <v>0.27158749999999998</v>
      </c>
      <c r="H165" s="184">
        <v>3141</v>
      </c>
      <c r="I165" s="184">
        <v>372</v>
      </c>
    </row>
    <row r="166" spans="1:9" ht="17.100000000000001" customHeight="1" x14ac:dyDescent="0.25">
      <c r="A166" s="149" t="s">
        <v>231</v>
      </c>
      <c r="B166" s="150">
        <v>2017</v>
      </c>
      <c r="C166" s="182">
        <v>23</v>
      </c>
      <c r="D166" s="149" t="s">
        <v>53</v>
      </c>
      <c r="E166" s="151">
        <v>0.33659905000000001</v>
      </c>
      <c r="F166" s="152">
        <v>0.31659894999999999</v>
      </c>
      <c r="G166" s="151">
        <v>0.346802</v>
      </c>
      <c r="H166" s="184">
        <v>2884</v>
      </c>
      <c r="I166" s="184">
        <v>629</v>
      </c>
    </row>
    <row r="167" spans="1:9" ht="17.100000000000001" customHeight="1" x14ac:dyDescent="0.25">
      <c r="A167" s="149" t="s">
        <v>231</v>
      </c>
      <c r="B167" s="150">
        <v>2017</v>
      </c>
      <c r="C167" s="182">
        <v>24</v>
      </c>
      <c r="D167" s="149" t="s">
        <v>239</v>
      </c>
      <c r="E167" s="151">
        <v>0.38032996000000002</v>
      </c>
      <c r="F167" s="152">
        <v>0.27612007</v>
      </c>
      <c r="G167" s="151">
        <v>0.34354996999999998</v>
      </c>
      <c r="H167" s="184">
        <v>3161</v>
      </c>
      <c r="I167" s="184">
        <v>351</v>
      </c>
    </row>
    <row r="168" spans="1:9" ht="17.100000000000001" customHeight="1" x14ac:dyDescent="0.25">
      <c r="A168" s="149" t="s">
        <v>231</v>
      </c>
      <c r="B168" s="150">
        <v>2017</v>
      </c>
      <c r="C168" s="182">
        <v>25</v>
      </c>
      <c r="D168" s="149" t="s">
        <v>55</v>
      </c>
      <c r="E168" s="151">
        <v>0.52038651000000002</v>
      </c>
      <c r="F168" s="152">
        <v>0.24281927</v>
      </c>
      <c r="G168" s="151">
        <v>0.23679422</v>
      </c>
      <c r="H168" s="184">
        <v>3118</v>
      </c>
      <c r="I168" s="184">
        <v>380</v>
      </c>
    </row>
    <row r="169" spans="1:9" ht="17.100000000000001" customHeight="1" x14ac:dyDescent="0.25">
      <c r="A169" s="149" t="s">
        <v>231</v>
      </c>
      <c r="B169" s="150">
        <v>2017</v>
      </c>
      <c r="C169" s="182">
        <v>26</v>
      </c>
      <c r="D169" s="149" t="s">
        <v>56</v>
      </c>
      <c r="E169" s="151">
        <v>0.82361846000000005</v>
      </c>
      <c r="F169" s="152">
        <v>9.2634510000000003E-2</v>
      </c>
      <c r="G169" s="151">
        <v>8.374703E-2</v>
      </c>
      <c r="H169" s="184">
        <v>3492</v>
      </c>
      <c r="I169" s="184">
        <v>19</v>
      </c>
    </row>
    <row r="170" spans="1:9" ht="17.100000000000001" customHeight="1" x14ac:dyDescent="0.25">
      <c r="A170" s="149" t="s">
        <v>231</v>
      </c>
      <c r="B170" s="150">
        <v>2017</v>
      </c>
      <c r="C170" s="182">
        <v>27</v>
      </c>
      <c r="D170" s="149" t="s">
        <v>57</v>
      </c>
      <c r="E170" s="151">
        <v>0.62731331999999995</v>
      </c>
      <c r="F170" s="152">
        <v>0.27663927999999999</v>
      </c>
      <c r="G170" s="151">
        <v>9.6047400000000005E-2</v>
      </c>
      <c r="H170" s="184">
        <v>3296</v>
      </c>
      <c r="I170" s="184">
        <v>215</v>
      </c>
    </row>
    <row r="171" spans="1:9" ht="17.100000000000001" customHeight="1" x14ac:dyDescent="0.25">
      <c r="A171" s="149" t="s">
        <v>240</v>
      </c>
      <c r="B171" s="150">
        <v>2017</v>
      </c>
      <c r="C171" s="182">
        <v>28</v>
      </c>
      <c r="D171" s="149" t="s">
        <v>58</v>
      </c>
      <c r="E171" s="151">
        <v>0.91726598999999998</v>
      </c>
      <c r="F171" s="152">
        <v>6.7826339999999999E-2</v>
      </c>
      <c r="G171" s="151">
        <v>1.490767E-2</v>
      </c>
      <c r="H171" s="184">
        <v>3513</v>
      </c>
      <c r="I171" s="184" t="s">
        <v>233</v>
      </c>
    </row>
    <row r="172" spans="1:9" ht="35.1" customHeight="1" x14ac:dyDescent="0.25">
      <c r="A172" s="149" t="s">
        <v>231</v>
      </c>
      <c r="B172" s="150">
        <v>2017</v>
      </c>
      <c r="C172" s="182">
        <v>29</v>
      </c>
      <c r="D172" s="149" t="s">
        <v>401</v>
      </c>
      <c r="E172" s="151">
        <v>0.85703205999999998</v>
      </c>
      <c r="F172" s="152">
        <v>8.9657470000000003E-2</v>
      </c>
      <c r="G172" s="151">
        <v>5.3310469999999999E-2</v>
      </c>
      <c r="H172" s="184">
        <v>3430</v>
      </c>
      <c r="I172" s="184">
        <v>59</v>
      </c>
    </row>
    <row r="173" spans="1:9" ht="17.100000000000001" customHeight="1" x14ac:dyDescent="0.25">
      <c r="A173" s="149" t="s">
        <v>231</v>
      </c>
      <c r="B173" s="150">
        <v>2017</v>
      </c>
      <c r="C173" s="182">
        <v>30</v>
      </c>
      <c r="D173" s="149" t="s">
        <v>60</v>
      </c>
      <c r="E173" s="151">
        <v>0.59992581</v>
      </c>
      <c r="F173" s="152">
        <v>0.20706121</v>
      </c>
      <c r="G173" s="151">
        <v>0.19301298</v>
      </c>
      <c r="H173" s="184">
        <v>3340</v>
      </c>
      <c r="I173" s="184">
        <v>145</v>
      </c>
    </row>
    <row r="174" spans="1:9" ht="17.100000000000001" customHeight="1" x14ac:dyDescent="0.25">
      <c r="A174" s="149" t="s">
        <v>231</v>
      </c>
      <c r="B174" s="150">
        <v>2017</v>
      </c>
      <c r="C174" s="182">
        <v>31</v>
      </c>
      <c r="D174" s="149" t="s">
        <v>61</v>
      </c>
      <c r="E174" s="151">
        <v>0.63803341000000002</v>
      </c>
      <c r="F174" s="152">
        <v>0.19660996</v>
      </c>
      <c r="G174" s="151">
        <v>0.16535664</v>
      </c>
      <c r="H174" s="184">
        <v>3384</v>
      </c>
      <c r="I174" s="184">
        <v>95</v>
      </c>
    </row>
    <row r="175" spans="1:9" ht="17.100000000000001" customHeight="1" x14ac:dyDescent="0.25">
      <c r="A175" s="149" t="s">
        <v>231</v>
      </c>
      <c r="B175" s="150">
        <v>2017</v>
      </c>
      <c r="C175" s="182">
        <v>32</v>
      </c>
      <c r="D175" s="149" t="s">
        <v>62</v>
      </c>
      <c r="E175" s="151">
        <v>0.53086456000000004</v>
      </c>
      <c r="F175" s="152">
        <v>0.24922501999999999</v>
      </c>
      <c r="G175" s="151">
        <v>0.21991042</v>
      </c>
      <c r="H175" s="184">
        <v>3344</v>
      </c>
      <c r="I175" s="184">
        <v>126</v>
      </c>
    </row>
    <row r="176" spans="1:9" ht="17.100000000000001" customHeight="1" x14ac:dyDescent="0.25">
      <c r="A176" s="149" t="s">
        <v>231</v>
      </c>
      <c r="B176" s="150">
        <v>2017</v>
      </c>
      <c r="C176" s="182">
        <v>33</v>
      </c>
      <c r="D176" s="149" t="s">
        <v>63</v>
      </c>
      <c r="E176" s="151">
        <v>0.23617197000000001</v>
      </c>
      <c r="F176" s="152">
        <v>0.27852663</v>
      </c>
      <c r="G176" s="151">
        <v>0.48530139999999999</v>
      </c>
      <c r="H176" s="184">
        <v>3161</v>
      </c>
      <c r="I176" s="184">
        <v>309</v>
      </c>
    </row>
    <row r="177" spans="1:9" ht="35.1" customHeight="1" x14ac:dyDescent="0.25">
      <c r="A177" s="149" t="s">
        <v>231</v>
      </c>
      <c r="B177" s="150">
        <v>2017</v>
      </c>
      <c r="C177" s="182">
        <v>34</v>
      </c>
      <c r="D177" s="149" t="s">
        <v>139</v>
      </c>
      <c r="E177" s="151">
        <v>0.66958375999999997</v>
      </c>
      <c r="F177" s="152">
        <v>0.21280192000000001</v>
      </c>
      <c r="G177" s="151">
        <v>0.11761433</v>
      </c>
      <c r="H177" s="184">
        <v>3201</v>
      </c>
      <c r="I177" s="184">
        <v>280</v>
      </c>
    </row>
    <row r="178" spans="1:9" ht="17.100000000000001" customHeight="1" x14ac:dyDescent="0.25">
      <c r="A178" s="149" t="s">
        <v>231</v>
      </c>
      <c r="B178" s="150">
        <v>2017</v>
      </c>
      <c r="C178" s="182">
        <v>35</v>
      </c>
      <c r="D178" s="149" t="s">
        <v>64</v>
      </c>
      <c r="E178" s="151">
        <v>0.90529110000000002</v>
      </c>
      <c r="F178" s="152">
        <v>7.4922230000000006E-2</v>
      </c>
      <c r="G178" s="151">
        <v>1.9786680000000001E-2</v>
      </c>
      <c r="H178" s="184">
        <v>3386</v>
      </c>
      <c r="I178" s="184">
        <v>97</v>
      </c>
    </row>
    <row r="179" spans="1:9" ht="17.100000000000001" customHeight="1" x14ac:dyDescent="0.25">
      <c r="A179" s="149" t="s">
        <v>231</v>
      </c>
      <c r="B179" s="150">
        <v>2017</v>
      </c>
      <c r="C179" s="182">
        <v>36</v>
      </c>
      <c r="D179" s="149" t="s">
        <v>65</v>
      </c>
      <c r="E179" s="151">
        <v>0.79018657000000003</v>
      </c>
      <c r="F179" s="152">
        <v>0.14625943999999999</v>
      </c>
      <c r="G179" s="151">
        <v>6.3553999999999999E-2</v>
      </c>
      <c r="H179" s="184">
        <v>3398</v>
      </c>
      <c r="I179" s="184">
        <v>72</v>
      </c>
    </row>
    <row r="180" spans="1:9" ht="35.1" customHeight="1" x14ac:dyDescent="0.25">
      <c r="A180" s="149" t="s">
        <v>231</v>
      </c>
      <c r="B180" s="150">
        <v>2017</v>
      </c>
      <c r="C180" s="182">
        <v>37</v>
      </c>
      <c r="D180" s="149" t="s">
        <v>66</v>
      </c>
      <c r="E180" s="151">
        <v>0.60204298000000001</v>
      </c>
      <c r="F180" s="152">
        <v>0.20298255000000001</v>
      </c>
      <c r="G180" s="151">
        <v>0.19497447000000001</v>
      </c>
      <c r="H180" s="184">
        <v>3162</v>
      </c>
      <c r="I180" s="184">
        <v>312</v>
      </c>
    </row>
    <row r="181" spans="1:9" ht="53.1" customHeight="1" x14ac:dyDescent="0.25">
      <c r="A181" s="149" t="s">
        <v>231</v>
      </c>
      <c r="B181" s="150">
        <v>2017</v>
      </c>
      <c r="C181" s="182">
        <v>38</v>
      </c>
      <c r="D181" s="149" t="s">
        <v>140</v>
      </c>
      <c r="E181" s="151">
        <v>0.75402645000000001</v>
      </c>
      <c r="F181" s="152">
        <v>0.14576555999999999</v>
      </c>
      <c r="G181" s="151">
        <v>0.10020798</v>
      </c>
      <c r="H181" s="184">
        <v>3069</v>
      </c>
      <c r="I181" s="184">
        <v>400</v>
      </c>
    </row>
    <row r="182" spans="1:9" ht="17.100000000000001" customHeight="1" x14ac:dyDescent="0.25">
      <c r="A182" s="149" t="s">
        <v>231</v>
      </c>
      <c r="B182" s="150">
        <v>2017</v>
      </c>
      <c r="C182" s="182">
        <v>39</v>
      </c>
      <c r="D182" s="149" t="s">
        <v>67</v>
      </c>
      <c r="E182" s="151">
        <v>0.89088053</v>
      </c>
      <c r="F182" s="152">
        <v>7.9571459999999997E-2</v>
      </c>
      <c r="G182" s="151">
        <v>2.954801E-2</v>
      </c>
      <c r="H182" s="184">
        <v>3460</v>
      </c>
      <c r="I182" s="184">
        <v>24</v>
      </c>
    </row>
    <row r="183" spans="1:9" ht="17.100000000000001" customHeight="1" x14ac:dyDescent="0.25">
      <c r="A183" s="149" t="s">
        <v>231</v>
      </c>
      <c r="B183" s="150">
        <v>2017</v>
      </c>
      <c r="C183" s="182">
        <v>40</v>
      </c>
      <c r="D183" s="149" t="s">
        <v>242</v>
      </c>
      <c r="E183" s="151">
        <v>0.84987846</v>
      </c>
      <c r="F183" s="152">
        <v>9.9425879999999994E-2</v>
      </c>
      <c r="G183" s="151">
        <v>5.0695659999999997E-2</v>
      </c>
      <c r="H183" s="184">
        <v>3489</v>
      </c>
      <c r="I183" s="184" t="s">
        <v>233</v>
      </c>
    </row>
    <row r="184" spans="1:9" ht="17.100000000000001" customHeight="1" x14ac:dyDescent="0.25">
      <c r="A184" s="149" t="s">
        <v>231</v>
      </c>
      <c r="B184" s="150">
        <v>2017</v>
      </c>
      <c r="C184" s="182">
        <v>41</v>
      </c>
      <c r="D184" s="149" t="s">
        <v>243</v>
      </c>
      <c r="E184" s="151">
        <v>0.62118174999999998</v>
      </c>
      <c r="F184" s="152">
        <v>0.20656923999999999</v>
      </c>
      <c r="G184" s="151">
        <v>0.17224901000000001</v>
      </c>
      <c r="H184" s="184">
        <v>3201</v>
      </c>
      <c r="I184" s="184">
        <v>296</v>
      </c>
    </row>
    <row r="185" spans="1:9" ht="17.100000000000001" customHeight="1" x14ac:dyDescent="0.25">
      <c r="A185" s="149" t="s">
        <v>231</v>
      </c>
      <c r="B185" s="150">
        <v>2017</v>
      </c>
      <c r="C185" s="182">
        <v>42</v>
      </c>
      <c r="D185" s="149" t="s">
        <v>70</v>
      </c>
      <c r="E185" s="151">
        <v>0.91866163000000001</v>
      </c>
      <c r="F185" s="152">
        <v>4.3602540000000002E-2</v>
      </c>
      <c r="G185" s="151">
        <v>3.7735820000000003E-2</v>
      </c>
      <c r="H185" s="184">
        <v>3469</v>
      </c>
      <c r="I185" s="184">
        <v>11</v>
      </c>
    </row>
    <row r="186" spans="1:9" ht="17.100000000000001" customHeight="1" x14ac:dyDescent="0.25">
      <c r="A186" s="149" t="s">
        <v>231</v>
      </c>
      <c r="B186" s="150">
        <v>2017</v>
      </c>
      <c r="C186" s="182">
        <v>43</v>
      </c>
      <c r="D186" s="149" t="s">
        <v>71</v>
      </c>
      <c r="E186" s="151">
        <v>0.77288327999999995</v>
      </c>
      <c r="F186" s="152">
        <v>0.12063369</v>
      </c>
      <c r="G186" s="151">
        <v>0.10648303000000001</v>
      </c>
      <c r="H186" s="184">
        <v>3462</v>
      </c>
      <c r="I186" s="184">
        <v>18</v>
      </c>
    </row>
    <row r="187" spans="1:9" ht="17.100000000000001" customHeight="1" x14ac:dyDescent="0.25">
      <c r="A187" s="149" t="s">
        <v>231</v>
      </c>
      <c r="B187" s="150">
        <v>2017</v>
      </c>
      <c r="C187" s="182">
        <v>44</v>
      </c>
      <c r="D187" s="149" t="s">
        <v>72</v>
      </c>
      <c r="E187" s="151">
        <v>0.72876339999999995</v>
      </c>
      <c r="F187" s="152">
        <v>0.13941881</v>
      </c>
      <c r="G187" s="151">
        <v>0.13181778999999999</v>
      </c>
      <c r="H187" s="184">
        <v>3457</v>
      </c>
      <c r="I187" s="184">
        <v>18</v>
      </c>
    </row>
    <row r="188" spans="1:9" ht="17.100000000000001" customHeight="1" x14ac:dyDescent="0.25">
      <c r="A188" s="149" t="s">
        <v>231</v>
      </c>
      <c r="B188" s="150">
        <v>2017</v>
      </c>
      <c r="C188" s="182">
        <v>45</v>
      </c>
      <c r="D188" s="149" t="s">
        <v>73</v>
      </c>
      <c r="E188" s="151">
        <v>0.79639607999999995</v>
      </c>
      <c r="F188" s="152">
        <v>0.1525051</v>
      </c>
      <c r="G188" s="151">
        <v>5.1098820000000003E-2</v>
      </c>
      <c r="H188" s="184">
        <v>3126</v>
      </c>
      <c r="I188" s="184">
        <v>347</v>
      </c>
    </row>
    <row r="189" spans="1:9" ht="17.100000000000001" customHeight="1" x14ac:dyDescent="0.25">
      <c r="A189" s="149" t="s">
        <v>231</v>
      </c>
      <c r="B189" s="150">
        <v>2017</v>
      </c>
      <c r="C189" s="182">
        <v>46</v>
      </c>
      <c r="D189" s="149" t="s">
        <v>74</v>
      </c>
      <c r="E189" s="151">
        <v>0.72868557</v>
      </c>
      <c r="F189" s="152">
        <v>0.15058762000000001</v>
      </c>
      <c r="G189" s="151">
        <v>0.12072681</v>
      </c>
      <c r="H189" s="184">
        <v>3459</v>
      </c>
      <c r="I189" s="184">
        <v>14</v>
      </c>
    </row>
    <row r="190" spans="1:9" ht="17.100000000000001" customHeight="1" x14ac:dyDescent="0.25">
      <c r="A190" s="149" t="s">
        <v>231</v>
      </c>
      <c r="B190" s="150">
        <v>2017</v>
      </c>
      <c r="C190" s="182">
        <v>47</v>
      </c>
      <c r="D190" s="149" t="s">
        <v>75</v>
      </c>
      <c r="E190" s="151">
        <v>0.79429181000000004</v>
      </c>
      <c r="F190" s="152">
        <v>0.11975520000000001</v>
      </c>
      <c r="G190" s="151">
        <v>8.5952990000000007E-2</v>
      </c>
      <c r="H190" s="184">
        <v>3427</v>
      </c>
      <c r="I190" s="184">
        <v>54</v>
      </c>
    </row>
    <row r="191" spans="1:9" ht="17.100000000000001" customHeight="1" x14ac:dyDescent="0.25">
      <c r="A191" s="149" t="s">
        <v>231</v>
      </c>
      <c r="B191" s="150">
        <v>2017</v>
      </c>
      <c r="C191" s="182">
        <v>48</v>
      </c>
      <c r="D191" s="149" t="s">
        <v>76</v>
      </c>
      <c r="E191" s="151">
        <v>0.86595436000000003</v>
      </c>
      <c r="F191" s="152">
        <v>7.2889880000000004E-2</v>
      </c>
      <c r="G191" s="151">
        <v>6.1155769999999998E-2</v>
      </c>
      <c r="H191" s="184">
        <v>3485</v>
      </c>
      <c r="I191" s="184" t="s">
        <v>233</v>
      </c>
    </row>
    <row r="192" spans="1:9" ht="17.100000000000001" customHeight="1" x14ac:dyDescent="0.25">
      <c r="A192" s="149" t="s">
        <v>231</v>
      </c>
      <c r="B192" s="150">
        <v>2017</v>
      </c>
      <c r="C192" s="182">
        <v>49</v>
      </c>
      <c r="D192" s="149" t="s">
        <v>77</v>
      </c>
      <c r="E192" s="151">
        <v>0.89253636999999997</v>
      </c>
      <c r="F192" s="152">
        <v>5.1452390000000001E-2</v>
      </c>
      <c r="G192" s="151">
        <v>5.6011249999999999E-2</v>
      </c>
      <c r="H192" s="184">
        <v>3476</v>
      </c>
      <c r="I192" s="184" t="s">
        <v>233</v>
      </c>
    </row>
    <row r="193" spans="1:9" ht="17.100000000000001" customHeight="1" x14ac:dyDescent="0.25">
      <c r="A193" s="149" t="s">
        <v>231</v>
      </c>
      <c r="B193" s="150">
        <v>2017</v>
      </c>
      <c r="C193" s="182">
        <v>50</v>
      </c>
      <c r="D193" s="149" t="s">
        <v>78</v>
      </c>
      <c r="E193" s="151">
        <v>0.92167136000000005</v>
      </c>
      <c r="F193" s="152">
        <v>3.7582119999999997E-2</v>
      </c>
      <c r="G193" s="151">
        <v>4.0746520000000001E-2</v>
      </c>
      <c r="H193" s="184">
        <v>3480</v>
      </c>
      <c r="I193" s="184" t="s">
        <v>233</v>
      </c>
    </row>
    <row r="194" spans="1:9" ht="17.100000000000001" customHeight="1" x14ac:dyDescent="0.25">
      <c r="A194" s="149" t="s">
        <v>231</v>
      </c>
      <c r="B194" s="150">
        <v>2017</v>
      </c>
      <c r="C194" s="182">
        <v>51</v>
      </c>
      <c r="D194" s="149" t="s">
        <v>79</v>
      </c>
      <c r="E194" s="151">
        <v>0.80817499000000004</v>
      </c>
      <c r="F194" s="152">
        <v>9.8473329999999998E-2</v>
      </c>
      <c r="G194" s="151">
        <v>9.3351680000000006E-2</v>
      </c>
      <c r="H194" s="184">
        <v>3480</v>
      </c>
      <c r="I194" s="184" t="s">
        <v>233</v>
      </c>
    </row>
    <row r="195" spans="1:9" ht="17.100000000000001" customHeight="1" x14ac:dyDescent="0.25">
      <c r="A195" s="149" t="s">
        <v>240</v>
      </c>
      <c r="B195" s="150">
        <v>2017</v>
      </c>
      <c r="C195" s="182">
        <v>52</v>
      </c>
      <c r="D195" s="149" t="s">
        <v>80</v>
      </c>
      <c r="E195" s="151">
        <v>0.83218974999999995</v>
      </c>
      <c r="F195" s="152">
        <v>0.1041897</v>
      </c>
      <c r="G195" s="151">
        <v>6.3620549999999998E-2</v>
      </c>
      <c r="H195" s="184">
        <v>3484</v>
      </c>
      <c r="I195" s="184" t="s">
        <v>233</v>
      </c>
    </row>
    <row r="196" spans="1:9" ht="35.1" customHeight="1" x14ac:dyDescent="0.25">
      <c r="A196" s="149" t="s">
        <v>231</v>
      </c>
      <c r="B196" s="150">
        <v>2017</v>
      </c>
      <c r="C196" s="182">
        <v>53</v>
      </c>
      <c r="D196" s="149" t="s">
        <v>81</v>
      </c>
      <c r="E196" s="151">
        <v>0.57255973999999998</v>
      </c>
      <c r="F196" s="152">
        <v>0.21209341000000001</v>
      </c>
      <c r="G196" s="151">
        <v>0.21534684000000001</v>
      </c>
      <c r="H196" s="184">
        <v>3384</v>
      </c>
      <c r="I196" s="184">
        <v>92</v>
      </c>
    </row>
    <row r="197" spans="1:9" ht="17.100000000000001" customHeight="1" x14ac:dyDescent="0.25">
      <c r="A197" s="149" t="s">
        <v>231</v>
      </c>
      <c r="B197" s="150">
        <v>2017</v>
      </c>
      <c r="C197" s="182">
        <v>54</v>
      </c>
      <c r="D197" s="149" t="s">
        <v>82</v>
      </c>
      <c r="E197" s="151">
        <v>0.72252393000000004</v>
      </c>
      <c r="F197" s="152">
        <v>0.15607705999999999</v>
      </c>
      <c r="G197" s="151">
        <v>0.12139901</v>
      </c>
      <c r="H197" s="184">
        <v>3222</v>
      </c>
      <c r="I197" s="184">
        <v>247</v>
      </c>
    </row>
    <row r="198" spans="1:9" ht="17.100000000000001" customHeight="1" x14ac:dyDescent="0.25">
      <c r="A198" s="149" t="s">
        <v>231</v>
      </c>
      <c r="B198" s="150">
        <v>2017</v>
      </c>
      <c r="C198" s="182">
        <v>55</v>
      </c>
      <c r="D198" s="149" t="s">
        <v>83</v>
      </c>
      <c r="E198" s="151">
        <v>0.76694253000000001</v>
      </c>
      <c r="F198" s="152">
        <v>0.15110043000000001</v>
      </c>
      <c r="G198" s="151">
        <v>8.1957050000000004E-2</v>
      </c>
      <c r="H198" s="184">
        <v>3251</v>
      </c>
      <c r="I198" s="184">
        <v>202</v>
      </c>
    </row>
    <row r="199" spans="1:9" ht="17.100000000000001" customHeight="1" x14ac:dyDescent="0.25">
      <c r="A199" s="149" t="s">
        <v>231</v>
      </c>
      <c r="B199" s="150">
        <v>2017</v>
      </c>
      <c r="C199" s="182">
        <v>56</v>
      </c>
      <c r="D199" s="149" t="s">
        <v>402</v>
      </c>
      <c r="E199" s="151">
        <v>0.70777405000000004</v>
      </c>
      <c r="F199" s="152">
        <v>0.15160486000000001</v>
      </c>
      <c r="G199" s="151">
        <v>0.14062109</v>
      </c>
      <c r="H199" s="184">
        <v>3410</v>
      </c>
      <c r="I199" s="184">
        <v>44</v>
      </c>
    </row>
    <row r="200" spans="1:9" ht="35.1" customHeight="1" x14ac:dyDescent="0.25">
      <c r="A200" s="149" t="s">
        <v>231</v>
      </c>
      <c r="B200" s="150">
        <v>2017</v>
      </c>
      <c r="C200" s="182">
        <v>57</v>
      </c>
      <c r="D200" s="149" t="s">
        <v>85</v>
      </c>
      <c r="E200" s="151">
        <v>0.71907516999999999</v>
      </c>
      <c r="F200" s="152">
        <v>0.17563289000000001</v>
      </c>
      <c r="G200" s="151">
        <v>0.10529194</v>
      </c>
      <c r="H200" s="184">
        <v>3171</v>
      </c>
      <c r="I200" s="184">
        <v>283</v>
      </c>
    </row>
    <row r="201" spans="1:9" ht="35.1" customHeight="1" x14ac:dyDescent="0.25">
      <c r="A201" s="149" t="s">
        <v>231</v>
      </c>
      <c r="B201" s="150">
        <v>2017</v>
      </c>
      <c r="C201" s="182">
        <v>58</v>
      </c>
      <c r="D201" s="149" t="s">
        <v>141</v>
      </c>
      <c r="E201" s="151">
        <v>0.67082876000000002</v>
      </c>
      <c r="F201" s="152">
        <v>0.16600232000000001</v>
      </c>
      <c r="G201" s="151">
        <v>0.16316892</v>
      </c>
      <c r="H201" s="184">
        <v>3346</v>
      </c>
      <c r="I201" s="184">
        <v>118</v>
      </c>
    </row>
    <row r="202" spans="1:9" ht="17.100000000000001" customHeight="1" x14ac:dyDescent="0.25">
      <c r="A202" s="149" t="s">
        <v>231</v>
      </c>
      <c r="B202" s="150">
        <v>2017</v>
      </c>
      <c r="C202" s="182">
        <v>59</v>
      </c>
      <c r="D202" s="149" t="s">
        <v>86</v>
      </c>
      <c r="E202" s="151">
        <v>0.70592535000000001</v>
      </c>
      <c r="F202" s="152">
        <v>0.15588921</v>
      </c>
      <c r="G202" s="151">
        <v>0.13818543999999999</v>
      </c>
      <c r="H202" s="184">
        <v>3349</v>
      </c>
      <c r="I202" s="184">
        <v>116</v>
      </c>
    </row>
    <row r="203" spans="1:9" ht="35.1" customHeight="1" x14ac:dyDescent="0.25">
      <c r="A203" s="149" t="s">
        <v>240</v>
      </c>
      <c r="B203" s="150">
        <v>2017</v>
      </c>
      <c r="C203" s="182">
        <v>60</v>
      </c>
      <c r="D203" s="149" t="s">
        <v>87</v>
      </c>
      <c r="E203" s="151">
        <v>0.74788882000000001</v>
      </c>
      <c r="F203" s="152">
        <v>0.15215176</v>
      </c>
      <c r="G203" s="151">
        <v>9.9959419999999993E-2</v>
      </c>
      <c r="H203" s="184">
        <v>3290</v>
      </c>
      <c r="I203" s="184">
        <v>179</v>
      </c>
    </row>
    <row r="204" spans="1:9" ht="17.100000000000001" customHeight="1" x14ac:dyDescent="0.25">
      <c r="A204" s="149" t="s">
        <v>231</v>
      </c>
      <c r="B204" s="150">
        <v>2017</v>
      </c>
      <c r="C204" s="182">
        <v>61</v>
      </c>
      <c r="D204" s="149" t="s">
        <v>88</v>
      </c>
      <c r="E204" s="151">
        <v>0.68279270000000003</v>
      </c>
      <c r="F204" s="152">
        <v>0.18673052000000001</v>
      </c>
      <c r="G204" s="151">
        <v>0.13047676999999999</v>
      </c>
      <c r="H204" s="184">
        <v>3431</v>
      </c>
      <c r="I204" s="184">
        <v>34</v>
      </c>
    </row>
    <row r="205" spans="1:9" ht="17.100000000000001" customHeight="1" x14ac:dyDescent="0.25">
      <c r="A205" s="149" t="s">
        <v>231</v>
      </c>
      <c r="B205" s="150">
        <v>2017</v>
      </c>
      <c r="C205" s="182">
        <v>62</v>
      </c>
      <c r="D205" s="149" t="s">
        <v>171</v>
      </c>
      <c r="E205" s="151">
        <v>0.75631917000000004</v>
      </c>
      <c r="F205" s="152">
        <v>0.15583573000000001</v>
      </c>
      <c r="G205" s="151">
        <v>8.7845099999999995E-2</v>
      </c>
      <c r="H205" s="184">
        <v>3260</v>
      </c>
      <c r="I205" s="184">
        <v>214</v>
      </c>
    </row>
    <row r="206" spans="1:9" ht="35.1" customHeight="1" x14ac:dyDescent="0.25">
      <c r="A206" s="149" t="s">
        <v>245</v>
      </c>
      <c r="B206" s="150">
        <v>2017</v>
      </c>
      <c r="C206" s="182">
        <v>63</v>
      </c>
      <c r="D206" s="149" t="s">
        <v>246</v>
      </c>
      <c r="E206" s="151">
        <v>0.65867043999999997</v>
      </c>
      <c r="F206" s="152">
        <v>0.17781390999999999</v>
      </c>
      <c r="G206" s="151">
        <v>0.16351565000000001</v>
      </c>
      <c r="H206" s="184">
        <v>3469</v>
      </c>
      <c r="I206" s="184" t="s">
        <v>233</v>
      </c>
    </row>
    <row r="207" spans="1:9" ht="35.1" customHeight="1" x14ac:dyDescent="0.25">
      <c r="A207" s="149" t="s">
        <v>245</v>
      </c>
      <c r="B207" s="150">
        <v>2017</v>
      </c>
      <c r="C207" s="182">
        <v>64</v>
      </c>
      <c r="D207" s="149" t="s">
        <v>247</v>
      </c>
      <c r="E207" s="151">
        <v>0.63433368000000001</v>
      </c>
      <c r="F207" s="152">
        <v>0.19596015</v>
      </c>
      <c r="G207" s="151">
        <v>0.16970616999999999</v>
      </c>
      <c r="H207" s="184">
        <v>3468</v>
      </c>
      <c r="I207" s="184" t="s">
        <v>233</v>
      </c>
    </row>
    <row r="208" spans="1:9" ht="35.1" customHeight="1" x14ac:dyDescent="0.25">
      <c r="A208" s="149" t="s">
        <v>245</v>
      </c>
      <c r="B208" s="150">
        <v>2017</v>
      </c>
      <c r="C208" s="182">
        <v>65</v>
      </c>
      <c r="D208" s="149" t="s">
        <v>248</v>
      </c>
      <c r="E208" s="151">
        <v>0.63969792999999997</v>
      </c>
      <c r="F208" s="152">
        <v>0.18112191</v>
      </c>
      <c r="G208" s="151">
        <v>0.17918016</v>
      </c>
      <c r="H208" s="184">
        <v>3457</v>
      </c>
      <c r="I208" s="184" t="s">
        <v>233</v>
      </c>
    </row>
    <row r="209" spans="1:9" ht="35.1" customHeight="1" x14ac:dyDescent="0.25">
      <c r="A209" s="149" t="s">
        <v>245</v>
      </c>
      <c r="B209" s="150">
        <v>2017</v>
      </c>
      <c r="C209" s="182">
        <v>66</v>
      </c>
      <c r="D209" s="149" t="s">
        <v>91</v>
      </c>
      <c r="E209" s="151">
        <v>0.60254724999999998</v>
      </c>
      <c r="F209" s="152">
        <v>0.24567161000000001</v>
      </c>
      <c r="G209" s="151">
        <v>0.15178114000000001</v>
      </c>
      <c r="H209" s="184">
        <v>3450</v>
      </c>
      <c r="I209" s="184" t="s">
        <v>233</v>
      </c>
    </row>
    <row r="210" spans="1:9" ht="35.1" customHeight="1" x14ac:dyDescent="0.25">
      <c r="A210" s="149" t="s">
        <v>245</v>
      </c>
      <c r="B210" s="150">
        <v>2017</v>
      </c>
      <c r="C210" s="182">
        <v>67</v>
      </c>
      <c r="D210" s="149" t="s">
        <v>92</v>
      </c>
      <c r="E210" s="151">
        <v>0.38992097999999997</v>
      </c>
      <c r="F210" s="152">
        <v>0.29426735999999998</v>
      </c>
      <c r="G210" s="151">
        <v>0.31581165999999999</v>
      </c>
      <c r="H210" s="184">
        <v>3445</v>
      </c>
      <c r="I210" s="184" t="s">
        <v>233</v>
      </c>
    </row>
    <row r="211" spans="1:9" ht="35.1" customHeight="1" x14ac:dyDescent="0.25">
      <c r="A211" s="149" t="s">
        <v>245</v>
      </c>
      <c r="B211" s="150">
        <v>2017</v>
      </c>
      <c r="C211" s="182">
        <v>68</v>
      </c>
      <c r="D211" s="149" t="s">
        <v>93</v>
      </c>
      <c r="E211" s="151">
        <v>0.67646841000000002</v>
      </c>
      <c r="F211" s="152">
        <v>0.20179825000000001</v>
      </c>
      <c r="G211" s="151">
        <v>0.12173334</v>
      </c>
      <c r="H211" s="184">
        <v>3449</v>
      </c>
      <c r="I211" s="184" t="s">
        <v>233</v>
      </c>
    </row>
    <row r="212" spans="1:9" ht="35.1" customHeight="1" x14ac:dyDescent="0.25">
      <c r="A212" s="149" t="s">
        <v>245</v>
      </c>
      <c r="B212" s="150">
        <v>2017</v>
      </c>
      <c r="C212" s="182">
        <v>69</v>
      </c>
      <c r="D212" s="149" t="s">
        <v>249</v>
      </c>
      <c r="E212" s="151">
        <v>0.81792670000000001</v>
      </c>
      <c r="F212" s="152">
        <v>0.11010339</v>
      </c>
      <c r="G212" s="151">
        <v>7.1969900000000003E-2</v>
      </c>
      <c r="H212" s="184">
        <v>3456</v>
      </c>
      <c r="I212" s="184" t="s">
        <v>233</v>
      </c>
    </row>
    <row r="213" spans="1:9" ht="35.1" customHeight="1" x14ac:dyDescent="0.25">
      <c r="A213" s="149" t="s">
        <v>245</v>
      </c>
      <c r="B213" s="150">
        <v>2017</v>
      </c>
      <c r="C213" s="182">
        <v>70</v>
      </c>
      <c r="D213" s="149" t="s">
        <v>95</v>
      </c>
      <c r="E213" s="151">
        <v>0.77581471999999996</v>
      </c>
      <c r="F213" s="152">
        <v>0.11483006</v>
      </c>
      <c r="G213" s="151">
        <v>0.10935522</v>
      </c>
      <c r="H213" s="184">
        <v>3463</v>
      </c>
      <c r="I213" s="184" t="s">
        <v>233</v>
      </c>
    </row>
    <row r="214" spans="1:9" ht="35.1" customHeight="1" x14ac:dyDescent="0.25">
      <c r="A214" s="149" t="s">
        <v>245</v>
      </c>
      <c r="B214" s="150">
        <v>2017</v>
      </c>
      <c r="C214" s="182">
        <v>71</v>
      </c>
      <c r="D214" s="149" t="s">
        <v>250</v>
      </c>
      <c r="E214" s="151">
        <v>0.8029039</v>
      </c>
      <c r="F214" s="152">
        <v>0.12368418</v>
      </c>
      <c r="G214" s="151">
        <v>7.3411920000000006E-2</v>
      </c>
      <c r="H214" s="184">
        <v>3457</v>
      </c>
      <c r="I214" s="184" t="s">
        <v>233</v>
      </c>
    </row>
    <row r="215" spans="1:9" ht="17.100000000000001" customHeight="1" x14ac:dyDescent="0.25">
      <c r="A215" s="149" t="s">
        <v>231</v>
      </c>
      <c r="B215" s="150">
        <v>2016</v>
      </c>
      <c r="C215" s="182">
        <v>1</v>
      </c>
      <c r="D215" s="149" t="s">
        <v>232</v>
      </c>
      <c r="E215" s="151">
        <v>0.76080565</v>
      </c>
      <c r="F215" s="152">
        <v>0.12192354</v>
      </c>
      <c r="G215" s="151">
        <v>0.11727081</v>
      </c>
      <c r="H215" s="184">
        <v>3206</v>
      </c>
      <c r="I215" s="184" t="s">
        <v>233</v>
      </c>
    </row>
    <row r="216" spans="1:9" ht="17.100000000000001" customHeight="1" x14ac:dyDescent="0.25">
      <c r="A216" s="149" t="s">
        <v>231</v>
      </c>
      <c r="B216" s="150">
        <v>2016</v>
      </c>
      <c r="C216" s="182">
        <v>2</v>
      </c>
      <c r="D216" s="149" t="s">
        <v>18</v>
      </c>
      <c r="E216" s="151">
        <v>0.78805601000000003</v>
      </c>
      <c r="F216" s="152">
        <v>0.11103071</v>
      </c>
      <c r="G216" s="151">
        <v>0.10091329</v>
      </c>
      <c r="H216" s="184">
        <v>3187</v>
      </c>
      <c r="I216" s="184" t="s">
        <v>233</v>
      </c>
    </row>
    <row r="217" spans="1:9" ht="17.100000000000001" customHeight="1" x14ac:dyDescent="0.25">
      <c r="A217" s="149" t="s">
        <v>231</v>
      </c>
      <c r="B217" s="150">
        <v>2016</v>
      </c>
      <c r="C217" s="182">
        <v>3</v>
      </c>
      <c r="D217" s="149" t="s">
        <v>20</v>
      </c>
      <c r="E217" s="151">
        <v>0.64228863999999997</v>
      </c>
      <c r="F217" s="152">
        <v>0.15752754999999999</v>
      </c>
      <c r="G217" s="151">
        <v>0.20018380999999999</v>
      </c>
      <c r="H217" s="184">
        <v>3168</v>
      </c>
      <c r="I217" s="184" t="s">
        <v>233</v>
      </c>
    </row>
    <row r="218" spans="1:9" ht="17.100000000000001" customHeight="1" x14ac:dyDescent="0.25">
      <c r="A218" s="149" t="s">
        <v>231</v>
      </c>
      <c r="B218" s="150">
        <v>2016</v>
      </c>
      <c r="C218" s="182">
        <v>4</v>
      </c>
      <c r="D218" s="149" t="s">
        <v>22</v>
      </c>
      <c r="E218" s="151">
        <v>0.80072732000000002</v>
      </c>
      <c r="F218" s="152">
        <v>0.11518145</v>
      </c>
      <c r="G218" s="151">
        <v>8.4091239999999998E-2</v>
      </c>
      <c r="H218" s="184">
        <v>3187</v>
      </c>
      <c r="I218" s="184" t="s">
        <v>233</v>
      </c>
    </row>
    <row r="219" spans="1:9" ht="17.100000000000001" customHeight="1" x14ac:dyDescent="0.25">
      <c r="A219" s="149" t="s">
        <v>231</v>
      </c>
      <c r="B219" s="150">
        <v>2016</v>
      </c>
      <c r="C219" s="182">
        <v>5</v>
      </c>
      <c r="D219" s="149" t="s">
        <v>24</v>
      </c>
      <c r="E219" s="151">
        <v>0.87174629999999997</v>
      </c>
      <c r="F219" s="152">
        <v>8.9174489999999995E-2</v>
      </c>
      <c r="G219" s="151">
        <v>3.9079210000000003E-2</v>
      </c>
      <c r="H219" s="184">
        <v>3174</v>
      </c>
      <c r="I219" s="184" t="s">
        <v>233</v>
      </c>
    </row>
    <row r="220" spans="1:9" ht="17.100000000000001" customHeight="1" x14ac:dyDescent="0.25">
      <c r="A220" s="149" t="s">
        <v>231</v>
      </c>
      <c r="B220" s="150">
        <v>2016</v>
      </c>
      <c r="C220" s="182">
        <v>6</v>
      </c>
      <c r="D220" s="149" t="s">
        <v>27</v>
      </c>
      <c r="E220" s="151">
        <v>0.80509973000000001</v>
      </c>
      <c r="F220" s="152">
        <v>0.10632904</v>
      </c>
      <c r="G220" s="151">
        <v>8.8571230000000001E-2</v>
      </c>
      <c r="H220" s="184">
        <v>3173</v>
      </c>
      <c r="I220" s="184" t="s">
        <v>233</v>
      </c>
    </row>
    <row r="221" spans="1:9" ht="17.100000000000001" customHeight="1" x14ac:dyDescent="0.25">
      <c r="A221" s="149" t="s">
        <v>231</v>
      </c>
      <c r="B221" s="150">
        <v>2016</v>
      </c>
      <c r="C221" s="182">
        <v>7</v>
      </c>
      <c r="D221" s="149" t="s">
        <v>30</v>
      </c>
      <c r="E221" s="151">
        <v>0.97543310999999999</v>
      </c>
      <c r="F221" s="152">
        <v>1.61835E-2</v>
      </c>
      <c r="G221" s="151">
        <v>8.3833899999999992E-3</v>
      </c>
      <c r="H221" s="184">
        <v>3186</v>
      </c>
      <c r="I221" s="184" t="s">
        <v>233</v>
      </c>
    </row>
    <row r="222" spans="1:9" ht="17.100000000000001" customHeight="1" x14ac:dyDescent="0.25">
      <c r="A222" s="149" t="s">
        <v>231</v>
      </c>
      <c r="B222" s="150">
        <v>2016</v>
      </c>
      <c r="C222" s="182">
        <v>8</v>
      </c>
      <c r="D222" s="149" t="s">
        <v>33</v>
      </c>
      <c r="E222" s="151">
        <v>0.90839926999999998</v>
      </c>
      <c r="F222" s="152">
        <v>7.771902E-2</v>
      </c>
      <c r="G222" s="151">
        <v>1.388171E-2</v>
      </c>
      <c r="H222" s="184">
        <v>3189</v>
      </c>
      <c r="I222" s="184" t="s">
        <v>233</v>
      </c>
    </row>
    <row r="223" spans="1:9" ht="17.100000000000001" customHeight="1" x14ac:dyDescent="0.25">
      <c r="A223" s="149" t="s">
        <v>231</v>
      </c>
      <c r="B223" s="150">
        <v>2016</v>
      </c>
      <c r="C223" s="182">
        <v>9</v>
      </c>
      <c r="D223" s="149" t="s">
        <v>136</v>
      </c>
      <c r="E223" s="151">
        <v>0.60335525999999995</v>
      </c>
      <c r="F223" s="152">
        <v>0.16431171</v>
      </c>
      <c r="G223" s="151">
        <v>0.23233303</v>
      </c>
      <c r="H223" s="184">
        <v>3195</v>
      </c>
      <c r="I223" s="184">
        <v>5</v>
      </c>
    </row>
    <row r="224" spans="1:9" ht="17.100000000000001" customHeight="1" x14ac:dyDescent="0.25">
      <c r="A224" s="149" t="s">
        <v>231</v>
      </c>
      <c r="B224" s="150">
        <v>2016</v>
      </c>
      <c r="C224" s="182">
        <v>10</v>
      </c>
      <c r="D224" s="149" t="s">
        <v>234</v>
      </c>
      <c r="E224" s="151">
        <v>0.71079011999999997</v>
      </c>
      <c r="F224" s="152">
        <v>0.13177349999999999</v>
      </c>
      <c r="G224" s="151">
        <v>0.15743637999999999</v>
      </c>
      <c r="H224" s="184">
        <v>3180</v>
      </c>
      <c r="I224" s="184">
        <v>3</v>
      </c>
    </row>
    <row r="225" spans="1:9" ht="17.100000000000001" customHeight="1" x14ac:dyDescent="0.25">
      <c r="A225" s="149" t="s">
        <v>231</v>
      </c>
      <c r="B225" s="150">
        <v>2016</v>
      </c>
      <c r="C225" s="182">
        <v>11</v>
      </c>
      <c r="D225" s="149" t="s">
        <v>235</v>
      </c>
      <c r="E225" s="151">
        <v>0.62698273999999998</v>
      </c>
      <c r="F225" s="152">
        <v>0.15559565</v>
      </c>
      <c r="G225" s="151">
        <v>0.21742160999999999</v>
      </c>
      <c r="H225" s="184">
        <v>3130</v>
      </c>
      <c r="I225" s="184">
        <v>5</v>
      </c>
    </row>
    <row r="226" spans="1:9" ht="17.100000000000001" customHeight="1" x14ac:dyDescent="0.25">
      <c r="A226" s="149" t="s">
        <v>231</v>
      </c>
      <c r="B226" s="150">
        <v>2016</v>
      </c>
      <c r="C226" s="182">
        <v>12</v>
      </c>
      <c r="D226" s="149" t="s">
        <v>400</v>
      </c>
      <c r="E226" s="151">
        <v>0.87355611</v>
      </c>
      <c r="F226" s="152">
        <v>8.2049250000000004E-2</v>
      </c>
      <c r="G226" s="151">
        <v>4.4394629999999997E-2</v>
      </c>
      <c r="H226" s="184">
        <v>3170</v>
      </c>
      <c r="I226" s="184">
        <v>6</v>
      </c>
    </row>
    <row r="227" spans="1:9" ht="17.100000000000001" customHeight="1" x14ac:dyDescent="0.25">
      <c r="A227" s="149" t="s">
        <v>231</v>
      </c>
      <c r="B227" s="150">
        <v>2016</v>
      </c>
      <c r="C227" s="182">
        <v>13</v>
      </c>
      <c r="D227" s="149" t="s">
        <v>45</v>
      </c>
      <c r="E227" s="151">
        <v>0.90125447999999997</v>
      </c>
      <c r="F227" s="152">
        <v>6.4333130000000002E-2</v>
      </c>
      <c r="G227" s="151">
        <v>3.4412400000000003E-2</v>
      </c>
      <c r="H227" s="184">
        <v>3167</v>
      </c>
      <c r="I227" s="184">
        <v>6</v>
      </c>
    </row>
    <row r="228" spans="1:9" ht="35.1" customHeight="1" x14ac:dyDescent="0.25">
      <c r="A228" s="149" t="s">
        <v>231</v>
      </c>
      <c r="B228" s="150">
        <v>2016</v>
      </c>
      <c r="C228" s="182">
        <v>14</v>
      </c>
      <c r="D228" s="149" t="s">
        <v>137</v>
      </c>
      <c r="E228" s="151">
        <v>0.83902862</v>
      </c>
      <c r="F228" s="152">
        <v>8.9308589999999993E-2</v>
      </c>
      <c r="G228" s="151">
        <v>7.1662779999999995E-2</v>
      </c>
      <c r="H228" s="184">
        <v>3180</v>
      </c>
      <c r="I228" s="184">
        <v>6</v>
      </c>
    </row>
    <row r="229" spans="1:9" ht="17.100000000000001" customHeight="1" x14ac:dyDescent="0.25">
      <c r="A229" s="149" t="s">
        <v>231</v>
      </c>
      <c r="B229" s="150">
        <v>2016</v>
      </c>
      <c r="C229" s="182">
        <v>15</v>
      </c>
      <c r="D229" s="149" t="s">
        <v>46</v>
      </c>
      <c r="E229" s="151">
        <v>0.69404405000000002</v>
      </c>
      <c r="F229" s="152">
        <v>0.15293174000000001</v>
      </c>
      <c r="G229" s="151">
        <v>0.15302420999999999</v>
      </c>
      <c r="H229" s="184">
        <v>3151</v>
      </c>
      <c r="I229" s="184">
        <v>49</v>
      </c>
    </row>
    <row r="230" spans="1:9" ht="17.100000000000001" customHeight="1" x14ac:dyDescent="0.25">
      <c r="A230" s="149" t="s">
        <v>231</v>
      </c>
      <c r="B230" s="150">
        <v>2016</v>
      </c>
      <c r="C230" s="182">
        <v>16</v>
      </c>
      <c r="D230" s="149" t="s">
        <v>47</v>
      </c>
      <c r="E230" s="151">
        <v>0.81630625000000001</v>
      </c>
      <c r="F230" s="152">
        <v>0.12873456999999999</v>
      </c>
      <c r="G230" s="151">
        <v>5.4959180000000003E-2</v>
      </c>
      <c r="H230" s="184">
        <v>3157</v>
      </c>
      <c r="I230" s="184">
        <v>21</v>
      </c>
    </row>
    <row r="231" spans="1:9" ht="17.100000000000001" customHeight="1" x14ac:dyDescent="0.25">
      <c r="A231" s="149" t="s">
        <v>231</v>
      </c>
      <c r="B231" s="150">
        <v>2016</v>
      </c>
      <c r="C231" s="182">
        <v>17</v>
      </c>
      <c r="D231" s="149" t="s">
        <v>237</v>
      </c>
      <c r="E231" s="151">
        <v>0.70743610999999995</v>
      </c>
      <c r="F231" s="152">
        <v>0.15148331000000001</v>
      </c>
      <c r="G231" s="151">
        <v>0.14108058000000001</v>
      </c>
      <c r="H231" s="184">
        <v>2971</v>
      </c>
      <c r="I231" s="184">
        <v>221</v>
      </c>
    </row>
    <row r="232" spans="1:9" ht="17.100000000000001" customHeight="1" x14ac:dyDescent="0.25">
      <c r="A232" s="149" t="s">
        <v>231</v>
      </c>
      <c r="B232" s="150">
        <v>2016</v>
      </c>
      <c r="C232" s="182">
        <v>18</v>
      </c>
      <c r="D232" s="149" t="s">
        <v>49</v>
      </c>
      <c r="E232" s="151">
        <v>0.58130850999999994</v>
      </c>
      <c r="F232" s="152">
        <v>0.21878729999999999</v>
      </c>
      <c r="G232" s="151">
        <v>0.19990419000000001</v>
      </c>
      <c r="H232" s="184">
        <v>3148</v>
      </c>
      <c r="I232" s="184">
        <v>45</v>
      </c>
    </row>
    <row r="233" spans="1:9" ht="35.1" customHeight="1" x14ac:dyDescent="0.25">
      <c r="A233" s="149" t="s">
        <v>231</v>
      </c>
      <c r="B233" s="150">
        <v>2016</v>
      </c>
      <c r="C233" s="182">
        <v>19</v>
      </c>
      <c r="D233" s="149" t="s">
        <v>138</v>
      </c>
      <c r="E233" s="151">
        <v>0.55505800999999999</v>
      </c>
      <c r="F233" s="152">
        <v>0.19387962</v>
      </c>
      <c r="G233" s="151">
        <v>0.25106236999999998</v>
      </c>
      <c r="H233" s="184">
        <v>3115</v>
      </c>
      <c r="I233" s="184">
        <v>91</v>
      </c>
    </row>
    <row r="234" spans="1:9" ht="17.100000000000001" customHeight="1" x14ac:dyDescent="0.25">
      <c r="A234" s="149" t="s">
        <v>231</v>
      </c>
      <c r="B234" s="150">
        <v>2016</v>
      </c>
      <c r="C234" s="182">
        <v>20</v>
      </c>
      <c r="D234" s="149" t="s">
        <v>238</v>
      </c>
      <c r="E234" s="151">
        <v>0.80161747999999999</v>
      </c>
      <c r="F234" s="152">
        <v>0.11114064999999999</v>
      </c>
      <c r="G234" s="151">
        <v>8.7241869999999999E-2</v>
      </c>
      <c r="H234" s="184">
        <v>3203</v>
      </c>
      <c r="I234" s="184" t="s">
        <v>233</v>
      </c>
    </row>
    <row r="235" spans="1:9" ht="17.100000000000001" customHeight="1" x14ac:dyDescent="0.25">
      <c r="A235" s="149" t="s">
        <v>231</v>
      </c>
      <c r="B235" s="150">
        <v>2016</v>
      </c>
      <c r="C235" s="182">
        <v>21</v>
      </c>
      <c r="D235" s="149" t="s">
        <v>51</v>
      </c>
      <c r="E235" s="151">
        <v>0.68909960999999997</v>
      </c>
      <c r="F235" s="152">
        <v>0.17488207</v>
      </c>
      <c r="G235" s="151">
        <v>0.13601832</v>
      </c>
      <c r="H235" s="184">
        <v>3064</v>
      </c>
      <c r="I235" s="184">
        <v>139</v>
      </c>
    </row>
    <row r="236" spans="1:9" ht="17.100000000000001" customHeight="1" x14ac:dyDescent="0.25">
      <c r="A236" s="149" t="s">
        <v>231</v>
      </c>
      <c r="B236" s="150">
        <v>2016</v>
      </c>
      <c r="C236" s="182">
        <v>22</v>
      </c>
      <c r="D236" s="149" t="s">
        <v>52</v>
      </c>
      <c r="E236" s="151">
        <v>0.42393606</v>
      </c>
      <c r="F236" s="152">
        <v>0.24264084999999999</v>
      </c>
      <c r="G236" s="151">
        <v>0.33342308999999998</v>
      </c>
      <c r="H236" s="184">
        <v>2866</v>
      </c>
      <c r="I236" s="184">
        <v>326</v>
      </c>
    </row>
    <row r="237" spans="1:9" ht="17.100000000000001" customHeight="1" x14ac:dyDescent="0.25">
      <c r="A237" s="149" t="s">
        <v>231</v>
      </c>
      <c r="B237" s="150">
        <v>2016</v>
      </c>
      <c r="C237" s="182">
        <v>23</v>
      </c>
      <c r="D237" s="149" t="s">
        <v>53</v>
      </c>
      <c r="E237" s="151">
        <v>0.29978049000000001</v>
      </c>
      <c r="F237" s="152">
        <v>0.30844948</v>
      </c>
      <c r="G237" s="151">
        <v>0.39177002999999999</v>
      </c>
      <c r="H237" s="184">
        <v>2601</v>
      </c>
      <c r="I237" s="184">
        <v>589</v>
      </c>
    </row>
    <row r="238" spans="1:9" ht="17.100000000000001" customHeight="1" x14ac:dyDescent="0.25">
      <c r="A238" s="149" t="s">
        <v>231</v>
      </c>
      <c r="B238" s="150">
        <v>2016</v>
      </c>
      <c r="C238" s="182">
        <v>24</v>
      </c>
      <c r="D238" s="149" t="s">
        <v>239</v>
      </c>
      <c r="E238" s="151">
        <v>0.33755344999999998</v>
      </c>
      <c r="F238" s="152">
        <v>0.25951268999999999</v>
      </c>
      <c r="G238" s="151">
        <v>0.40293385999999998</v>
      </c>
      <c r="H238" s="184">
        <v>2836</v>
      </c>
      <c r="I238" s="184">
        <v>354</v>
      </c>
    </row>
    <row r="239" spans="1:9" ht="17.100000000000001" customHeight="1" x14ac:dyDescent="0.25">
      <c r="A239" s="149" t="s">
        <v>231</v>
      </c>
      <c r="B239" s="150">
        <v>2016</v>
      </c>
      <c r="C239" s="182">
        <v>25</v>
      </c>
      <c r="D239" s="149" t="s">
        <v>55</v>
      </c>
      <c r="E239" s="151">
        <v>0.47513918999999999</v>
      </c>
      <c r="F239" s="152">
        <v>0.22825174000000001</v>
      </c>
      <c r="G239" s="151">
        <v>0.29660908000000002</v>
      </c>
      <c r="H239" s="184">
        <v>2819</v>
      </c>
      <c r="I239" s="184">
        <v>361</v>
      </c>
    </row>
    <row r="240" spans="1:9" ht="17.100000000000001" customHeight="1" x14ac:dyDescent="0.25">
      <c r="A240" s="149" t="s">
        <v>231</v>
      </c>
      <c r="B240" s="150">
        <v>2016</v>
      </c>
      <c r="C240" s="182">
        <v>26</v>
      </c>
      <c r="D240" s="149" t="s">
        <v>56</v>
      </c>
      <c r="E240" s="151">
        <v>0.78642255000000005</v>
      </c>
      <c r="F240" s="152">
        <v>0.11219593</v>
      </c>
      <c r="G240" s="151">
        <v>0.10138152</v>
      </c>
      <c r="H240" s="184">
        <v>3173</v>
      </c>
      <c r="I240" s="184">
        <v>16</v>
      </c>
    </row>
    <row r="241" spans="1:9" ht="17.100000000000001" customHeight="1" x14ac:dyDescent="0.25">
      <c r="A241" s="149" t="s">
        <v>231</v>
      </c>
      <c r="B241" s="150">
        <v>2016</v>
      </c>
      <c r="C241" s="182">
        <v>27</v>
      </c>
      <c r="D241" s="149" t="s">
        <v>57</v>
      </c>
      <c r="E241" s="151">
        <v>0.62273677000000005</v>
      </c>
      <c r="F241" s="152">
        <v>0.26488549</v>
      </c>
      <c r="G241" s="151">
        <v>0.11237775</v>
      </c>
      <c r="H241" s="184">
        <v>2964</v>
      </c>
      <c r="I241" s="184">
        <v>226</v>
      </c>
    </row>
    <row r="242" spans="1:9" ht="17.100000000000001" customHeight="1" x14ac:dyDescent="0.25">
      <c r="A242" s="149" t="s">
        <v>240</v>
      </c>
      <c r="B242" s="150">
        <v>2016</v>
      </c>
      <c r="C242" s="182">
        <v>28</v>
      </c>
      <c r="D242" s="149" t="s">
        <v>58</v>
      </c>
      <c r="E242" s="151">
        <v>0.89594070999999997</v>
      </c>
      <c r="F242" s="152">
        <v>8.4802230000000006E-2</v>
      </c>
      <c r="G242" s="151">
        <v>1.9257050000000001E-2</v>
      </c>
      <c r="H242" s="184">
        <v>3194</v>
      </c>
      <c r="I242" s="184" t="s">
        <v>233</v>
      </c>
    </row>
    <row r="243" spans="1:9" ht="35.1" customHeight="1" x14ac:dyDescent="0.25">
      <c r="A243" s="149" t="s">
        <v>231</v>
      </c>
      <c r="B243" s="150">
        <v>2016</v>
      </c>
      <c r="C243" s="182">
        <v>29</v>
      </c>
      <c r="D243" s="149" t="s">
        <v>401</v>
      </c>
      <c r="E243" s="151">
        <v>0.82391457000000001</v>
      </c>
      <c r="F243" s="152">
        <v>0.10433808</v>
      </c>
      <c r="G243" s="151">
        <v>7.1747350000000001E-2</v>
      </c>
      <c r="H243" s="184">
        <v>3103</v>
      </c>
      <c r="I243" s="184">
        <v>70</v>
      </c>
    </row>
    <row r="244" spans="1:9" ht="17.100000000000001" customHeight="1" x14ac:dyDescent="0.25">
      <c r="A244" s="149" t="s">
        <v>231</v>
      </c>
      <c r="B244" s="150">
        <v>2016</v>
      </c>
      <c r="C244" s="182">
        <v>30</v>
      </c>
      <c r="D244" s="149" t="s">
        <v>60</v>
      </c>
      <c r="E244" s="151">
        <v>0.51098476999999998</v>
      </c>
      <c r="F244" s="152">
        <v>0.23808294999999999</v>
      </c>
      <c r="G244" s="151">
        <v>0.25093228000000001</v>
      </c>
      <c r="H244" s="184">
        <v>3030</v>
      </c>
      <c r="I244" s="184">
        <v>136</v>
      </c>
    </row>
    <row r="245" spans="1:9" ht="17.100000000000001" customHeight="1" x14ac:dyDescent="0.25">
      <c r="A245" s="149" t="s">
        <v>231</v>
      </c>
      <c r="B245" s="150">
        <v>2016</v>
      </c>
      <c r="C245" s="182">
        <v>31</v>
      </c>
      <c r="D245" s="149" t="s">
        <v>61</v>
      </c>
      <c r="E245" s="151">
        <v>0.58572743000000005</v>
      </c>
      <c r="F245" s="152">
        <v>0.20337595999999999</v>
      </c>
      <c r="G245" s="151">
        <v>0.21089661000000001</v>
      </c>
      <c r="H245" s="184">
        <v>3055</v>
      </c>
      <c r="I245" s="184">
        <v>104</v>
      </c>
    </row>
    <row r="246" spans="1:9" ht="17.100000000000001" customHeight="1" x14ac:dyDescent="0.25">
      <c r="A246" s="149" t="s">
        <v>231</v>
      </c>
      <c r="B246" s="150">
        <v>2016</v>
      </c>
      <c r="C246" s="182">
        <v>32</v>
      </c>
      <c r="D246" s="149" t="s">
        <v>62</v>
      </c>
      <c r="E246" s="151">
        <v>0.48627949999999998</v>
      </c>
      <c r="F246" s="152">
        <v>0.24868241999999999</v>
      </c>
      <c r="G246" s="151">
        <v>0.26503808000000001</v>
      </c>
      <c r="H246" s="184">
        <v>3015</v>
      </c>
      <c r="I246" s="184">
        <v>141</v>
      </c>
    </row>
    <row r="247" spans="1:9" ht="17.100000000000001" customHeight="1" x14ac:dyDescent="0.25">
      <c r="A247" s="149" t="s">
        <v>231</v>
      </c>
      <c r="B247" s="150">
        <v>2016</v>
      </c>
      <c r="C247" s="182">
        <v>33</v>
      </c>
      <c r="D247" s="149" t="s">
        <v>63</v>
      </c>
      <c r="E247" s="151">
        <v>0.22006197999999999</v>
      </c>
      <c r="F247" s="152">
        <v>0.23346922000000001</v>
      </c>
      <c r="G247" s="151">
        <v>0.54646879999999998</v>
      </c>
      <c r="H247" s="184">
        <v>2846</v>
      </c>
      <c r="I247" s="184">
        <v>303</v>
      </c>
    </row>
    <row r="248" spans="1:9" ht="35.1" customHeight="1" x14ac:dyDescent="0.25">
      <c r="A248" s="149" t="s">
        <v>231</v>
      </c>
      <c r="B248" s="150">
        <v>2016</v>
      </c>
      <c r="C248" s="182">
        <v>34</v>
      </c>
      <c r="D248" s="149" t="s">
        <v>139</v>
      </c>
      <c r="E248" s="151">
        <v>0.64667744999999999</v>
      </c>
      <c r="F248" s="152">
        <v>0.20953819000000001</v>
      </c>
      <c r="G248" s="151">
        <v>0.14378436</v>
      </c>
      <c r="H248" s="184">
        <v>2874</v>
      </c>
      <c r="I248" s="184">
        <v>287</v>
      </c>
    </row>
    <row r="249" spans="1:9" ht="17.100000000000001" customHeight="1" x14ac:dyDescent="0.25">
      <c r="A249" s="149" t="s">
        <v>231</v>
      </c>
      <c r="B249" s="150">
        <v>2016</v>
      </c>
      <c r="C249" s="182">
        <v>35</v>
      </c>
      <c r="D249" s="149" t="s">
        <v>64</v>
      </c>
      <c r="E249" s="151">
        <v>0.89325423999999998</v>
      </c>
      <c r="F249" s="152">
        <v>8.2520460000000004E-2</v>
      </c>
      <c r="G249" s="151">
        <v>2.422529E-2</v>
      </c>
      <c r="H249" s="184">
        <v>3060</v>
      </c>
      <c r="I249" s="184">
        <v>109</v>
      </c>
    </row>
    <row r="250" spans="1:9" ht="17.100000000000001" customHeight="1" x14ac:dyDescent="0.25">
      <c r="A250" s="149" t="s">
        <v>231</v>
      </c>
      <c r="B250" s="150">
        <v>2016</v>
      </c>
      <c r="C250" s="182">
        <v>36</v>
      </c>
      <c r="D250" s="149" t="s">
        <v>65</v>
      </c>
      <c r="E250" s="151">
        <v>0.81957716999999997</v>
      </c>
      <c r="F250" s="152">
        <v>0.12714750999999999</v>
      </c>
      <c r="G250" s="151">
        <v>5.3275330000000003E-2</v>
      </c>
      <c r="H250" s="184">
        <v>3084</v>
      </c>
      <c r="I250" s="184">
        <v>77</v>
      </c>
    </row>
    <row r="251" spans="1:9" ht="35.1" customHeight="1" x14ac:dyDescent="0.25">
      <c r="A251" s="149" t="s">
        <v>231</v>
      </c>
      <c r="B251" s="150">
        <v>2016</v>
      </c>
      <c r="C251" s="182">
        <v>37</v>
      </c>
      <c r="D251" s="149" t="s">
        <v>66</v>
      </c>
      <c r="E251" s="151">
        <v>0.56924549999999996</v>
      </c>
      <c r="F251" s="152">
        <v>0.19804922999999999</v>
      </c>
      <c r="G251" s="151">
        <v>0.23270526999999999</v>
      </c>
      <c r="H251" s="184">
        <v>2847</v>
      </c>
      <c r="I251" s="184">
        <v>307</v>
      </c>
    </row>
    <row r="252" spans="1:9" ht="53.1" customHeight="1" x14ac:dyDescent="0.25">
      <c r="A252" s="149" t="s">
        <v>231</v>
      </c>
      <c r="B252" s="150">
        <v>2016</v>
      </c>
      <c r="C252" s="182">
        <v>38</v>
      </c>
      <c r="D252" s="149" t="s">
        <v>140</v>
      </c>
      <c r="E252" s="151">
        <v>0.70700686000000001</v>
      </c>
      <c r="F252" s="152">
        <v>0.16567533000000001</v>
      </c>
      <c r="G252" s="151">
        <v>0.12731780000000001</v>
      </c>
      <c r="H252" s="184">
        <v>2738</v>
      </c>
      <c r="I252" s="184">
        <v>405</v>
      </c>
    </row>
    <row r="253" spans="1:9" ht="17.100000000000001" customHeight="1" x14ac:dyDescent="0.25">
      <c r="A253" s="149" t="s">
        <v>231</v>
      </c>
      <c r="B253" s="150">
        <v>2016</v>
      </c>
      <c r="C253" s="182">
        <v>39</v>
      </c>
      <c r="D253" s="149" t="s">
        <v>67</v>
      </c>
      <c r="E253" s="151">
        <v>0.83802025000000002</v>
      </c>
      <c r="F253" s="152">
        <v>0.11208006</v>
      </c>
      <c r="G253" s="151">
        <v>4.9899689999999997E-2</v>
      </c>
      <c r="H253" s="184">
        <v>3098</v>
      </c>
      <c r="I253" s="184">
        <v>61</v>
      </c>
    </row>
    <row r="254" spans="1:9" ht="17.100000000000001" customHeight="1" x14ac:dyDescent="0.25">
      <c r="A254" s="149" t="s">
        <v>231</v>
      </c>
      <c r="B254" s="150">
        <v>2016</v>
      </c>
      <c r="C254" s="182">
        <v>40</v>
      </c>
      <c r="D254" s="149" t="s">
        <v>242</v>
      </c>
      <c r="E254" s="151">
        <v>0.80722543999999996</v>
      </c>
      <c r="F254" s="152">
        <v>0.12592146000000001</v>
      </c>
      <c r="G254" s="151">
        <v>6.6853099999999999E-2</v>
      </c>
      <c r="H254" s="184">
        <v>3169</v>
      </c>
      <c r="I254" s="184" t="s">
        <v>233</v>
      </c>
    </row>
    <row r="255" spans="1:9" ht="17.100000000000001" customHeight="1" x14ac:dyDescent="0.25">
      <c r="A255" s="149" t="s">
        <v>231</v>
      </c>
      <c r="B255" s="150">
        <v>2016</v>
      </c>
      <c r="C255" s="182">
        <v>41</v>
      </c>
      <c r="D255" s="149" t="s">
        <v>243</v>
      </c>
      <c r="E255" s="151">
        <v>0.54897536000000002</v>
      </c>
      <c r="F255" s="152">
        <v>0.23602535999999999</v>
      </c>
      <c r="G255" s="151">
        <v>0.21499927999999999</v>
      </c>
      <c r="H255" s="184">
        <v>2862</v>
      </c>
      <c r="I255" s="184">
        <v>313</v>
      </c>
    </row>
    <row r="256" spans="1:9" ht="17.100000000000001" customHeight="1" x14ac:dyDescent="0.25">
      <c r="A256" s="149" t="s">
        <v>231</v>
      </c>
      <c r="B256" s="150">
        <v>2016</v>
      </c>
      <c r="C256" s="182">
        <v>42</v>
      </c>
      <c r="D256" s="149" t="s">
        <v>70</v>
      </c>
      <c r="E256" s="151">
        <v>0.87971465999999998</v>
      </c>
      <c r="F256" s="152">
        <v>5.92547E-2</v>
      </c>
      <c r="G256" s="151">
        <v>6.1030639999999997E-2</v>
      </c>
      <c r="H256" s="184">
        <v>3168</v>
      </c>
      <c r="I256" s="184">
        <v>8</v>
      </c>
    </row>
    <row r="257" spans="1:9" ht="17.100000000000001" customHeight="1" x14ac:dyDescent="0.25">
      <c r="A257" s="149" t="s">
        <v>231</v>
      </c>
      <c r="B257" s="150">
        <v>2016</v>
      </c>
      <c r="C257" s="182">
        <v>43</v>
      </c>
      <c r="D257" s="149" t="s">
        <v>71</v>
      </c>
      <c r="E257" s="151">
        <v>0.72978301000000001</v>
      </c>
      <c r="F257" s="152">
        <v>0.14696962999999999</v>
      </c>
      <c r="G257" s="151">
        <v>0.12324735000000001</v>
      </c>
      <c r="H257" s="184">
        <v>3146</v>
      </c>
      <c r="I257" s="184">
        <v>20</v>
      </c>
    </row>
    <row r="258" spans="1:9" ht="17.100000000000001" customHeight="1" x14ac:dyDescent="0.25">
      <c r="A258" s="149" t="s">
        <v>231</v>
      </c>
      <c r="B258" s="150">
        <v>2016</v>
      </c>
      <c r="C258" s="182">
        <v>44</v>
      </c>
      <c r="D258" s="149" t="s">
        <v>72</v>
      </c>
      <c r="E258" s="151">
        <v>0.66466223000000002</v>
      </c>
      <c r="F258" s="152">
        <v>0.17591952</v>
      </c>
      <c r="G258" s="151">
        <v>0.15941825000000001</v>
      </c>
      <c r="H258" s="184">
        <v>3126</v>
      </c>
      <c r="I258" s="184">
        <v>35</v>
      </c>
    </row>
    <row r="259" spans="1:9" ht="17.100000000000001" customHeight="1" x14ac:dyDescent="0.25">
      <c r="A259" s="149" t="s">
        <v>231</v>
      </c>
      <c r="B259" s="150">
        <v>2016</v>
      </c>
      <c r="C259" s="182">
        <v>45</v>
      </c>
      <c r="D259" s="149" t="s">
        <v>73</v>
      </c>
      <c r="E259" s="151">
        <v>0.75946029000000004</v>
      </c>
      <c r="F259" s="152">
        <v>0.16605744</v>
      </c>
      <c r="G259" s="151">
        <v>7.4482270000000003E-2</v>
      </c>
      <c r="H259" s="184">
        <v>2794</v>
      </c>
      <c r="I259" s="184">
        <v>371</v>
      </c>
    </row>
    <row r="260" spans="1:9" ht="17.100000000000001" customHeight="1" x14ac:dyDescent="0.25">
      <c r="A260" s="149" t="s">
        <v>231</v>
      </c>
      <c r="B260" s="150">
        <v>2016</v>
      </c>
      <c r="C260" s="182">
        <v>46</v>
      </c>
      <c r="D260" s="149" t="s">
        <v>74</v>
      </c>
      <c r="E260" s="151">
        <v>0.67460757000000005</v>
      </c>
      <c r="F260" s="152">
        <v>0.17259662000000001</v>
      </c>
      <c r="G260" s="151">
        <v>0.15279581</v>
      </c>
      <c r="H260" s="184">
        <v>3138</v>
      </c>
      <c r="I260" s="184">
        <v>20</v>
      </c>
    </row>
    <row r="261" spans="1:9" ht="17.100000000000001" customHeight="1" x14ac:dyDescent="0.25">
      <c r="A261" s="149" t="s">
        <v>231</v>
      </c>
      <c r="B261" s="150">
        <v>2016</v>
      </c>
      <c r="C261" s="182">
        <v>47</v>
      </c>
      <c r="D261" s="149" t="s">
        <v>75</v>
      </c>
      <c r="E261" s="151">
        <v>0.75943645000000004</v>
      </c>
      <c r="F261" s="152">
        <v>0.13380412</v>
      </c>
      <c r="G261" s="151">
        <v>0.10675944</v>
      </c>
      <c r="H261" s="184">
        <v>3106</v>
      </c>
      <c r="I261" s="184">
        <v>58</v>
      </c>
    </row>
    <row r="262" spans="1:9" ht="17.100000000000001" customHeight="1" x14ac:dyDescent="0.25">
      <c r="A262" s="149" t="s">
        <v>231</v>
      </c>
      <c r="B262" s="150">
        <v>2016</v>
      </c>
      <c r="C262" s="182">
        <v>48</v>
      </c>
      <c r="D262" s="149" t="s">
        <v>76</v>
      </c>
      <c r="E262" s="151">
        <v>0.83572639000000004</v>
      </c>
      <c r="F262" s="152">
        <v>8.148292E-2</v>
      </c>
      <c r="G262" s="151">
        <v>8.279069E-2</v>
      </c>
      <c r="H262" s="184">
        <v>3174</v>
      </c>
      <c r="I262" s="184" t="s">
        <v>233</v>
      </c>
    </row>
    <row r="263" spans="1:9" ht="17.100000000000001" customHeight="1" x14ac:dyDescent="0.25">
      <c r="A263" s="149" t="s">
        <v>231</v>
      </c>
      <c r="B263" s="150">
        <v>2016</v>
      </c>
      <c r="C263" s="182">
        <v>49</v>
      </c>
      <c r="D263" s="149" t="s">
        <v>77</v>
      </c>
      <c r="E263" s="151">
        <v>0.86376744999999999</v>
      </c>
      <c r="F263" s="152">
        <v>6.9817889999999994E-2</v>
      </c>
      <c r="G263" s="151">
        <v>6.6414650000000006E-2</v>
      </c>
      <c r="H263" s="184">
        <v>3168</v>
      </c>
      <c r="I263" s="184" t="s">
        <v>233</v>
      </c>
    </row>
    <row r="264" spans="1:9" ht="17.100000000000001" customHeight="1" x14ac:dyDescent="0.25">
      <c r="A264" s="149" t="s">
        <v>231</v>
      </c>
      <c r="B264" s="150">
        <v>2016</v>
      </c>
      <c r="C264" s="182">
        <v>50</v>
      </c>
      <c r="D264" s="149" t="s">
        <v>78</v>
      </c>
      <c r="E264" s="151">
        <v>0.87629509000000005</v>
      </c>
      <c r="F264" s="152">
        <v>5.918342E-2</v>
      </c>
      <c r="G264" s="151">
        <v>6.4521490000000001E-2</v>
      </c>
      <c r="H264" s="184">
        <v>3162</v>
      </c>
      <c r="I264" s="184" t="s">
        <v>233</v>
      </c>
    </row>
    <row r="265" spans="1:9" ht="17.100000000000001" customHeight="1" x14ac:dyDescent="0.25">
      <c r="A265" s="149" t="s">
        <v>231</v>
      </c>
      <c r="B265" s="150">
        <v>2016</v>
      </c>
      <c r="C265" s="182">
        <v>51</v>
      </c>
      <c r="D265" s="149" t="s">
        <v>79</v>
      </c>
      <c r="E265" s="151">
        <v>0.76776849000000003</v>
      </c>
      <c r="F265" s="152">
        <v>0.11833876</v>
      </c>
      <c r="G265" s="151">
        <v>0.11389275</v>
      </c>
      <c r="H265" s="184">
        <v>3164</v>
      </c>
      <c r="I265" s="184" t="s">
        <v>233</v>
      </c>
    </row>
    <row r="266" spans="1:9" ht="17.100000000000001" customHeight="1" x14ac:dyDescent="0.25">
      <c r="A266" s="149" t="s">
        <v>240</v>
      </c>
      <c r="B266" s="150">
        <v>2016</v>
      </c>
      <c r="C266" s="182">
        <v>52</v>
      </c>
      <c r="D266" s="149" t="s">
        <v>80</v>
      </c>
      <c r="E266" s="151">
        <v>0.80050290999999996</v>
      </c>
      <c r="F266" s="152">
        <v>0.11915480000000001</v>
      </c>
      <c r="G266" s="151">
        <v>8.0342289999999997E-2</v>
      </c>
      <c r="H266" s="184">
        <v>3161</v>
      </c>
      <c r="I266" s="184" t="s">
        <v>233</v>
      </c>
    </row>
    <row r="267" spans="1:9" ht="35.1" customHeight="1" x14ac:dyDescent="0.25">
      <c r="A267" s="149" t="s">
        <v>231</v>
      </c>
      <c r="B267" s="150">
        <v>2016</v>
      </c>
      <c r="C267" s="182">
        <v>53</v>
      </c>
      <c r="D267" s="149" t="s">
        <v>81</v>
      </c>
      <c r="E267" s="151">
        <v>0.51407890000000001</v>
      </c>
      <c r="F267" s="152">
        <v>0.20909348999999999</v>
      </c>
      <c r="G267" s="151">
        <v>0.27682760000000001</v>
      </c>
      <c r="H267" s="184">
        <v>3086</v>
      </c>
      <c r="I267" s="184">
        <v>69</v>
      </c>
    </row>
    <row r="268" spans="1:9" ht="17.100000000000001" customHeight="1" x14ac:dyDescent="0.25">
      <c r="A268" s="149" t="s">
        <v>231</v>
      </c>
      <c r="B268" s="150">
        <v>2016</v>
      </c>
      <c r="C268" s="182">
        <v>54</v>
      </c>
      <c r="D268" s="149" t="s">
        <v>82</v>
      </c>
      <c r="E268" s="151">
        <v>0.65792949000000001</v>
      </c>
      <c r="F268" s="152">
        <v>0.17641925999999999</v>
      </c>
      <c r="G268" s="151">
        <v>0.16565124000000001</v>
      </c>
      <c r="H268" s="184">
        <v>2931</v>
      </c>
      <c r="I268" s="184">
        <v>221</v>
      </c>
    </row>
    <row r="269" spans="1:9" ht="17.100000000000001" customHeight="1" x14ac:dyDescent="0.25">
      <c r="A269" s="149" t="s">
        <v>231</v>
      </c>
      <c r="B269" s="150">
        <v>2016</v>
      </c>
      <c r="C269" s="182">
        <v>55</v>
      </c>
      <c r="D269" s="149" t="s">
        <v>83</v>
      </c>
      <c r="E269" s="151">
        <v>0.67670361000000001</v>
      </c>
      <c r="F269" s="152">
        <v>0.18683823999999999</v>
      </c>
      <c r="G269" s="151">
        <v>0.13645815</v>
      </c>
      <c r="H269" s="184">
        <v>2836</v>
      </c>
      <c r="I269" s="184">
        <v>299</v>
      </c>
    </row>
    <row r="270" spans="1:9" ht="17.100000000000001" customHeight="1" x14ac:dyDescent="0.25">
      <c r="A270" s="149" t="s">
        <v>231</v>
      </c>
      <c r="B270" s="150">
        <v>2016</v>
      </c>
      <c r="C270" s="182">
        <v>56</v>
      </c>
      <c r="D270" s="149" t="s">
        <v>402</v>
      </c>
      <c r="E270" s="151">
        <v>0.64590742999999995</v>
      </c>
      <c r="F270" s="152">
        <v>0.17958128000000001</v>
      </c>
      <c r="G270" s="151">
        <v>0.17451129000000001</v>
      </c>
      <c r="H270" s="184">
        <v>3100</v>
      </c>
      <c r="I270" s="184">
        <v>48</v>
      </c>
    </row>
    <row r="271" spans="1:9" ht="35.1" customHeight="1" x14ac:dyDescent="0.25">
      <c r="A271" s="149" t="s">
        <v>231</v>
      </c>
      <c r="B271" s="150">
        <v>2016</v>
      </c>
      <c r="C271" s="182">
        <v>57</v>
      </c>
      <c r="D271" s="149" t="s">
        <v>85</v>
      </c>
      <c r="E271" s="151">
        <v>0.66799366000000004</v>
      </c>
      <c r="F271" s="152">
        <v>0.20259509000000001</v>
      </c>
      <c r="G271" s="151">
        <v>0.12941125000000001</v>
      </c>
      <c r="H271" s="184">
        <v>2781</v>
      </c>
      <c r="I271" s="184">
        <v>347</v>
      </c>
    </row>
    <row r="272" spans="1:9" ht="35.1" customHeight="1" x14ac:dyDescent="0.25">
      <c r="A272" s="149" t="s">
        <v>231</v>
      </c>
      <c r="B272" s="150">
        <v>2016</v>
      </c>
      <c r="C272" s="182">
        <v>58</v>
      </c>
      <c r="D272" s="149" t="s">
        <v>141</v>
      </c>
      <c r="E272" s="151">
        <v>0.60047167000000001</v>
      </c>
      <c r="F272" s="152">
        <v>0.19459489999999999</v>
      </c>
      <c r="G272" s="151">
        <v>0.20493343999999999</v>
      </c>
      <c r="H272" s="184">
        <v>3005</v>
      </c>
      <c r="I272" s="184">
        <v>138</v>
      </c>
    </row>
    <row r="273" spans="1:9" ht="17.100000000000001" customHeight="1" x14ac:dyDescent="0.25">
      <c r="A273" s="149" t="s">
        <v>231</v>
      </c>
      <c r="B273" s="150">
        <v>2016</v>
      </c>
      <c r="C273" s="182">
        <v>59</v>
      </c>
      <c r="D273" s="149" t="s">
        <v>86</v>
      </c>
      <c r="E273" s="151">
        <v>0.64838675999999995</v>
      </c>
      <c r="F273" s="152">
        <v>0.1767466</v>
      </c>
      <c r="G273" s="151">
        <v>0.17486663999999999</v>
      </c>
      <c r="H273" s="184">
        <v>3033</v>
      </c>
      <c r="I273" s="184">
        <v>111</v>
      </c>
    </row>
    <row r="274" spans="1:9" ht="35.1" customHeight="1" x14ac:dyDescent="0.25">
      <c r="A274" s="149" t="s">
        <v>240</v>
      </c>
      <c r="B274" s="150">
        <v>2016</v>
      </c>
      <c r="C274" s="182">
        <v>60</v>
      </c>
      <c r="D274" s="149" t="s">
        <v>87</v>
      </c>
      <c r="E274" s="151">
        <v>0.68775567999999998</v>
      </c>
      <c r="F274" s="152">
        <v>0.16873471000000001</v>
      </c>
      <c r="G274" s="151">
        <v>0.14350961000000001</v>
      </c>
      <c r="H274" s="184">
        <v>2992</v>
      </c>
      <c r="I274" s="184">
        <v>158</v>
      </c>
    </row>
    <row r="275" spans="1:9" ht="17.100000000000001" customHeight="1" x14ac:dyDescent="0.25">
      <c r="A275" s="149" t="s">
        <v>231</v>
      </c>
      <c r="B275" s="150">
        <v>2016</v>
      </c>
      <c r="C275" s="182">
        <v>61</v>
      </c>
      <c r="D275" s="149" t="s">
        <v>88</v>
      </c>
      <c r="E275" s="151">
        <v>0.64436846999999997</v>
      </c>
      <c r="F275" s="152">
        <v>0.17516918000000001</v>
      </c>
      <c r="G275" s="151">
        <v>0.18046235999999999</v>
      </c>
      <c r="H275" s="184">
        <v>3131</v>
      </c>
      <c r="I275" s="184">
        <v>20</v>
      </c>
    </row>
    <row r="276" spans="1:9" ht="17.100000000000001" customHeight="1" x14ac:dyDescent="0.25">
      <c r="A276" s="149" t="s">
        <v>231</v>
      </c>
      <c r="B276" s="150">
        <v>2016</v>
      </c>
      <c r="C276" s="182">
        <v>62</v>
      </c>
      <c r="D276" s="149" t="s">
        <v>171</v>
      </c>
      <c r="E276" s="151">
        <v>0.71657331000000002</v>
      </c>
      <c r="F276" s="152">
        <v>0.16559076</v>
      </c>
      <c r="G276" s="151">
        <v>0.11783592</v>
      </c>
      <c r="H276" s="184">
        <v>2977</v>
      </c>
      <c r="I276" s="184">
        <v>175</v>
      </c>
    </row>
    <row r="277" spans="1:9" ht="35.1" customHeight="1" x14ac:dyDescent="0.25">
      <c r="A277" s="149" t="s">
        <v>245</v>
      </c>
      <c r="B277" s="150">
        <v>2016</v>
      </c>
      <c r="C277" s="182">
        <v>63</v>
      </c>
      <c r="D277" s="149" t="s">
        <v>246</v>
      </c>
      <c r="E277" s="151">
        <v>0.60805023000000002</v>
      </c>
      <c r="F277" s="152">
        <v>0.19965995</v>
      </c>
      <c r="G277" s="151">
        <v>0.19228981000000001</v>
      </c>
      <c r="H277" s="184">
        <v>3147</v>
      </c>
      <c r="I277" s="184" t="s">
        <v>233</v>
      </c>
    </row>
    <row r="278" spans="1:9" ht="35.1" customHeight="1" x14ac:dyDescent="0.25">
      <c r="A278" s="149" t="s">
        <v>245</v>
      </c>
      <c r="B278" s="150">
        <v>2016</v>
      </c>
      <c r="C278" s="182">
        <v>64</v>
      </c>
      <c r="D278" s="149" t="s">
        <v>247</v>
      </c>
      <c r="E278" s="151">
        <v>0.56465122000000001</v>
      </c>
      <c r="F278" s="152">
        <v>0.20944494999999999</v>
      </c>
      <c r="G278" s="151">
        <v>0.22590382000000001</v>
      </c>
      <c r="H278" s="184">
        <v>3139</v>
      </c>
      <c r="I278" s="184" t="s">
        <v>233</v>
      </c>
    </row>
    <row r="279" spans="1:9" ht="35.1" customHeight="1" x14ac:dyDescent="0.25">
      <c r="A279" s="149" t="s">
        <v>245</v>
      </c>
      <c r="B279" s="150">
        <v>2016</v>
      </c>
      <c r="C279" s="182">
        <v>65</v>
      </c>
      <c r="D279" s="149" t="s">
        <v>248</v>
      </c>
      <c r="E279" s="151">
        <v>0.58516564000000004</v>
      </c>
      <c r="F279" s="152">
        <v>0.19490660000000001</v>
      </c>
      <c r="G279" s="151">
        <v>0.21992775000000001</v>
      </c>
      <c r="H279" s="184">
        <v>3136</v>
      </c>
      <c r="I279" s="184" t="s">
        <v>233</v>
      </c>
    </row>
    <row r="280" spans="1:9" ht="35.1" customHeight="1" x14ac:dyDescent="0.25">
      <c r="A280" s="149" t="s">
        <v>245</v>
      </c>
      <c r="B280" s="150">
        <v>2016</v>
      </c>
      <c r="C280" s="182">
        <v>66</v>
      </c>
      <c r="D280" s="149" t="s">
        <v>91</v>
      </c>
      <c r="E280" s="151">
        <v>0.52721742000000005</v>
      </c>
      <c r="F280" s="152">
        <v>0.26084619999999997</v>
      </c>
      <c r="G280" s="151">
        <v>0.21193638000000001</v>
      </c>
      <c r="H280" s="184">
        <v>3131</v>
      </c>
      <c r="I280" s="184" t="s">
        <v>233</v>
      </c>
    </row>
    <row r="281" spans="1:9" ht="35.1" customHeight="1" x14ac:dyDescent="0.25">
      <c r="A281" s="149" t="s">
        <v>245</v>
      </c>
      <c r="B281" s="150">
        <v>2016</v>
      </c>
      <c r="C281" s="182">
        <v>67</v>
      </c>
      <c r="D281" s="149" t="s">
        <v>92</v>
      </c>
      <c r="E281" s="151">
        <v>0.36730423000000001</v>
      </c>
      <c r="F281" s="152">
        <v>0.27413074999999998</v>
      </c>
      <c r="G281" s="151">
        <v>0.35856502000000001</v>
      </c>
      <c r="H281" s="184">
        <v>3126</v>
      </c>
      <c r="I281" s="184" t="s">
        <v>233</v>
      </c>
    </row>
    <row r="282" spans="1:9" ht="35.1" customHeight="1" x14ac:dyDescent="0.25">
      <c r="A282" s="149" t="s">
        <v>245</v>
      </c>
      <c r="B282" s="150">
        <v>2016</v>
      </c>
      <c r="C282" s="182">
        <v>68</v>
      </c>
      <c r="D282" s="149" t="s">
        <v>93</v>
      </c>
      <c r="E282" s="151">
        <v>0.65768853000000005</v>
      </c>
      <c r="F282" s="152">
        <v>0.21571836</v>
      </c>
      <c r="G282" s="151">
        <v>0.12659311000000001</v>
      </c>
      <c r="H282" s="184">
        <v>3130</v>
      </c>
      <c r="I282" s="184" t="s">
        <v>233</v>
      </c>
    </row>
    <row r="283" spans="1:9" ht="35.1" customHeight="1" x14ac:dyDescent="0.25">
      <c r="A283" s="149" t="s">
        <v>245</v>
      </c>
      <c r="B283" s="150">
        <v>2016</v>
      </c>
      <c r="C283" s="182">
        <v>69</v>
      </c>
      <c r="D283" s="149" t="s">
        <v>249</v>
      </c>
      <c r="E283" s="151">
        <v>0.77916492999999998</v>
      </c>
      <c r="F283" s="152">
        <v>0.12769396</v>
      </c>
      <c r="G283" s="151">
        <v>9.3141109999999999E-2</v>
      </c>
      <c r="H283" s="184">
        <v>3138</v>
      </c>
      <c r="I283" s="184" t="s">
        <v>233</v>
      </c>
    </row>
    <row r="284" spans="1:9" ht="35.1" customHeight="1" x14ac:dyDescent="0.25">
      <c r="A284" s="149" t="s">
        <v>245</v>
      </c>
      <c r="B284" s="150">
        <v>2016</v>
      </c>
      <c r="C284" s="182">
        <v>70</v>
      </c>
      <c r="D284" s="149" t="s">
        <v>95</v>
      </c>
      <c r="E284" s="151">
        <v>0.74887141999999995</v>
      </c>
      <c r="F284" s="152">
        <v>0.11653671</v>
      </c>
      <c r="G284" s="151">
        <v>0.13459187</v>
      </c>
      <c r="H284" s="184">
        <v>3139</v>
      </c>
      <c r="I284" s="184" t="s">
        <v>233</v>
      </c>
    </row>
    <row r="285" spans="1:9" ht="35.1" customHeight="1" x14ac:dyDescent="0.25">
      <c r="A285" s="149" t="s">
        <v>245</v>
      </c>
      <c r="B285" s="150">
        <v>2016</v>
      </c>
      <c r="C285" s="182">
        <v>71</v>
      </c>
      <c r="D285" s="149" t="s">
        <v>250</v>
      </c>
      <c r="E285" s="151">
        <v>0.75025772999999996</v>
      </c>
      <c r="F285" s="152">
        <v>0.13906283</v>
      </c>
      <c r="G285" s="151">
        <v>0.11067944</v>
      </c>
      <c r="H285" s="184">
        <v>3131</v>
      </c>
      <c r="I285" s="184" t="s">
        <v>233</v>
      </c>
    </row>
    <row r="286" spans="1:9" ht="17.100000000000001" customHeight="1" x14ac:dyDescent="0.25">
      <c r="A286" s="149" t="s">
        <v>231</v>
      </c>
      <c r="B286" s="150">
        <v>2015</v>
      </c>
      <c r="C286" s="182">
        <v>1</v>
      </c>
      <c r="D286" s="149" t="s">
        <v>232</v>
      </c>
      <c r="E286" s="151">
        <v>0.71832768999999996</v>
      </c>
      <c r="F286" s="152">
        <v>0.12121121</v>
      </c>
      <c r="G286" s="151">
        <v>0.1604611</v>
      </c>
      <c r="H286" s="184">
        <v>1917</v>
      </c>
      <c r="I286" s="184" t="s">
        <v>233</v>
      </c>
    </row>
    <row r="287" spans="1:9" ht="17.100000000000001" customHeight="1" x14ac:dyDescent="0.25">
      <c r="A287" s="149" t="s">
        <v>231</v>
      </c>
      <c r="B287" s="150">
        <v>2015</v>
      </c>
      <c r="C287" s="182">
        <v>2</v>
      </c>
      <c r="D287" s="149" t="s">
        <v>18</v>
      </c>
      <c r="E287" s="151">
        <v>0.73971211000000003</v>
      </c>
      <c r="F287" s="152">
        <v>0.12933301999999999</v>
      </c>
      <c r="G287" s="151">
        <v>0.13095487</v>
      </c>
      <c r="H287" s="184">
        <v>1908</v>
      </c>
      <c r="I287" s="184" t="s">
        <v>233</v>
      </c>
    </row>
    <row r="288" spans="1:9" ht="17.100000000000001" customHeight="1" x14ac:dyDescent="0.25">
      <c r="A288" s="149" t="s">
        <v>231</v>
      </c>
      <c r="B288" s="150">
        <v>2015</v>
      </c>
      <c r="C288" s="182">
        <v>3</v>
      </c>
      <c r="D288" s="149" t="s">
        <v>20</v>
      </c>
      <c r="E288" s="151">
        <v>0.57446527000000003</v>
      </c>
      <c r="F288" s="152">
        <v>0.16253651</v>
      </c>
      <c r="G288" s="151">
        <v>0.26299822</v>
      </c>
      <c r="H288" s="184">
        <v>1896</v>
      </c>
      <c r="I288" s="184" t="s">
        <v>233</v>
      </c>
    </row>
    <row r="289" spans="1:9" ht="17.100000000000001" customHeight="1" x14ac:dyDescent="0.25">
      <c r="A289" s="149" t="s">
        <v>231</v>
      </c>
      <c r="B289" s="150">
        <v>2015</v>
      </c>
      <c r="C289" s="182">
        <v>4</v>
      </c>
      <c r="D289" s="149" t="s">
        <v>22</v>
      </c>
      <c r="E289" s="151">
        <v>0.75693538999999999</v>
      </c>
      <c r="F289" s="152">
        <v>0.12841169</v>
      </c>
      <c r="G289" s="151">
        <v>0.11465293</v>
      </c>
      <c r="H289" s="184">
        <v>1911</v>
      </c>
      <c r="I289" s="184" t="s">
        <v>233</v>
      </c>
    </row>
    <row r="290" spans="1:9" ht="17.100000000000001" customHeight="1" x14ac:dyDescent="0.25">
      <c r="A290" s="149" t="s">
        <v>231</v>
      </c>
      <c r="B290" s="150">
        <v>2015</v>
      </c>
      <c r="C290" s="182">
        <v>5</v>
      </c>
      <c r="D290" s="149" t="s">
        <v>24</v>
      </c>
      <c r="E290" s="151">
        <v>0.83811888000000001</v>
      </c>
      <c r="F290" s="152">
        <v>9.6770040000000002E-2</v>
      </c>
      <c r="G290" s="151">
        <v>6.5111080000000002E-2</v>
      </c>
      <c r="H290" s="184">
        <v>1904</v>
      </c>
      <c r="I290" s="184" t="s">
        <v>233</v>
      </c>
    </row>
    <row r="291" spans="1:9" ht="17.100000000000001" customHeight="1" x14ac:dyDescent="0.25">
      <c r="A291" s="149" t="s">
        <v>231</v>
      </c>
      <c r="B291" s="150">
        <v>2015</v>
      </c>
      <c r="C291" s="182">
        <v>6</v>
      </c>
      <c r="D291" s="149" t="s">
        <v>27</v>
      </c>
      <c r="E291" s="151">
        <v>0.74860210000000005</v>
      </c>
      <c r="F291" s="152">
        <v>0.11281691000000001</v>
      </c>
      <c r="G291" s="151">
        <v>0.13858100000000001</v>
      </c>
      <c r="H291" s="184">
        <v>1900</v>
      </c>
      <c r="I291" s="184" t="s">
        <v>233</v>
      </c>
    </row>
    <row r="292" spans="1:9" ht="17.100000000000001" customHeight="1" x14ac:dyDescent="0.25">
      <c r="A292" s="149" t="s">
        <v>231</v>
      </c>
      <c r="B292" s="150">
        <v>2015</v>
      </c>
      <c r="C292" s="182">
        <v>7</v>
      </c>
      <c r="D292" s="149" t="s">
        <v>30</v>
      </c>
      <c r="E292" s="151">
        <v>0.96987657000000005</v>
      </c>
      <c r="F292" s="152">
        <v>1.8699980000000001E-2</v>
      </c>
      <c r="G292" s="151">
        <v>1.142344E-2</v>
      </c>
      <c r="H292" s="184">
        <v>1912</v>
      </c>
      <c r="I292" s="184" t="s">
        <v>233</v>
      </c>
    </row>
    <row r="293" spans="1:9" ht="17.100000000000001" customHeight="1" x14ac:dyDescent="0.25">
      <c r="A293" s="149" t="s">
        <v>231</v>
      </c>
      <c r="B293" s="150">
        <v>2015</v>
      </c>
      <c r="C293" s="182">
        <v>8</v>
      </c>
      <c r="D293" s="149" t="s">
        <v>33</v>
      </c>
      <c r="E293" s="151">
        <v>0.88528156999999996</v>
      </c>
      <c r="F293" s="152">
        <v>8.3862199999999998E-2</v>
      </c>
      <c r="G293" s="151">
        <v>3.0856229999999998E-2</v>
      </c>
      <c r="H293" s="184">
        <v>1912</v>
      </c>
      <c r="I293" s="184" t="s">
        <v>233</v>
      </c>
    </row>
    <row r="294" spans="1:9" ht="17.100000000000001" customHeight="1" x14ac:dyDescent="0.25">
      <c r="A294" s="149" t="s">
        <v>231</v>
      </c>
      <c r="B294" s="150">
        <v>2015</v>
      </c>
      <c r="C294" s="182">
        <v>9</v>
      </c>
      <c r="D294" s="149" t="s">
        <v>136</v>
      </c>
      <c r="E294" s="151">
        <v>0.53365669000000004</v>
      </c>
      <c r="F294" s="152">
        <v>0.16877433999999999</v>
      </c>
      <c r="G294" s="151">
        <v>0.29756896999999999</v>
      </c>
      <c r="H294" s="184">
        <v>1910</v>
      </c>
      <c r="I294" s="184">
        <v>5</v>
      </c>
    </row>
    <row r="295" spans="1:9" ht="17.100000000000001" customHeight="1" x14ac:dyDescent="0.25">
      <c r="A295" s="149" t="s">
        <v>231</v>
      </c>
      <c r="B295" s="150">
        <v>2015</v>
      </c>
      <c r="C295" s="182">
        <v>10</v>
      </c>
      <c r="D295" s="149" t="s">
        <v>234</v>
      </c>
      <c r="E295" s="151">
        <v>0.65710100999999999</v>
      </c>
      <c r="F295" s="152">
        <v>0.13682267000000001</v>
      </c>
      <c r="G295" s="151">
        <v>0.20607632000000001</v>
      </c>
      <c r="H295" s="184">
        <v>1908</v>
      </c>
      <c r="I295" s="184">
        <v>3</v>
      </c>
    </row>
    <row r="296" spans="1:9" ht="17.100000000000001" customHeight="1" x14ac:dyDescent="0.25">
      <c r="A296" s="149" t="s">
        <v>231</v>
      </c>
      <c r="B296" s="150">
        <v>2015</v>
      </c>
      <c r="C296" s="182">
        <v>11</v>
      </c>
      <c r="D296" s="149" t="s">
        <v>235</v>
      </c>
      <c r="E296" s="151">
        <v>0.59547622</v>
      </c>
      <c r="F296" s="152">
        <v>0.14875137999999999</v>
      </c>
      <c r="G296" s="151">
        <v>0.25577240000000001</v>
      </c>
      <c r="H296" s="184">
        <v>1876</v>
      </c>
      <c r="I296" s="184">
        <v>7</v>
      </c>
    </row>
    <row r="297" spans="1:9" ht="17.100000000000001" customHeight="1" x14ac:dyDescent="0.25">
      <c r="A297" s="149" t="s">
        <v>231</v>
      </c>
      <c r="B297" s="150">
        <v>2015</v>
      </c>
      <c r="C297" s="182">
        <v>12</v>
      </c>
      <c r="D297" s="149" t="s">
        <v>400</v>
      </c>
      <c r="E297" s="151">
        <v>0.85283127999999997</v>
      </c>
      <c r="F297" s="152">
        <v>7.5926489999999999E-2</v>
      </c>
      <c r="G297" s="151">
        <v>7.1242219999999995E-2</v>
      </c>
      <c r="H297" s="184">
        <v>1903</v>
      </c>
      <c r="I297" s="184">
        <v>4</v>
      </c>
    </row>
    <row r="298" spans="1:9" ht="17.100000000000001" customHeight="1" x14ac:dyDescent="0.25">
      <c r="A298" s="149" t="s">
        <v>231</v>
      </c>
      <c r="B298" s="150">
        <v>2015</v>
      </c>
      <c r="C298" s="182">
        <v>13</v>
      </c>
      <c r="D298" s="149" t="s">
        <v>45</v>
      </c>
      <c r="E298" s="151">
        <v>0.87777371999999998</v>
      </c>
      <c r="F298" s="152">
        <v>8.3867510000000006E-2</v>
      </c>
      <c r="G298" s="151">
        <v>3.8358759999999999E-2</v>
      </c>
      <c r="H298" s="184">
        <v>1871</v>
      </c>
      <c r="I298" s="184">
        <v>5</v>
      </c>
    </row>
    <row r="299" spans="1:9" ht="35.1" customHeight="1" x14ac:dyDescent="0.25">
      <c r="A299" s="149" t="s">
        <v>231</v>
      </c>
      <c r="B299" s="150">
        <v>2015</v>
      </c>
      <c r="C299" s="182">
        <v>14</v>
      </c>
      <c r="D299" s="149" t="s">
        <v>137</v>
      </c>
      <c r="E299" s="151">
        <v>0.83194016999999998</v>
      </c>
      <c r="F299" s="152">
        <v>8.5893170000000005E-2</v>
      </c>
      <c r="G299" s="151">
        <v>8.2166649999999994E-2</v>
      </c>
      <c r="H299" s="184">
        <v>1895</v>
      </c>
      <c r="I299" s="184">
        <v>6</v>
      </c>
    </row>
    <row r="300" spans="1:9" ht="17.100000000000001" customHeight="1" x14ac:dyDescent="0.25">
      <c r="A300" s="149" t="s">
        <v>231</v>
      </c>
      <c r="B300" s="150">
        <v>2015</v>
      </c>
      <c r="C300" s="182">
        <v>15</v>
      </c>
      <c r="D300" s="149" t="s">
        <v>46</v>
      </c>
      <c r="E300" s="151">
        <v>0.66002298000000004</v>
      </c>
      <c r="F300" s="152">
        <v>0.14777912000000001</v>
      </c>
      <c r="G300" s="151">
        <v>0.1921979</v>
      </c>
      <c r="H300" s="184">
        <v>1882</v>
      </c>
      <c r="I300" s="184">
        <v>32</v>
      </c>
    </row>
    <row r="301" spans="1:9" ht="17.100000000000001" customHeight="1" x14ac:dyDescent="0.25">
      <c r="A301" s="149" t="s">
        <v>231</v>
      </c>
      <c r="B301" s="150">
        <v>2015</v>
      </c>
      <c r="C301" s="182">
        <v>16</v>
      </c>
      <c r="D301" s="149" t="s">
        <v>47</v>
      </c>
      <c r="E301" s="151">
        <v>0.79739647000000002</v>
      </c>
      <c r="F301" s="152">
        <v>0.12860025</v>
      </c>
      <c r="G301" s="151">
        <v>7.4003280000000005E-2</v>
      </c>
      <c r="H301" s="184">
        <v>1897</v>
      </c>
      <c r="I301" s="184">
        <v>13</v>
      </c>
    </row>
    <row r="302" spans="1:9" ht="17.100000000000001" customHeight="1" x14ac:dyDescent="0.25">
      <c r="A302" s="149" t="s">
        <v>231</v>
      </c>
      <c r="B302" s="150">
        <v>2015</v>
      </c>
      <c r="C302" s="182">
        <v>17</v>
      </c>
      <c r="D302" s="149" t="s">
        <v>237</v>
      </c>
      <c r="E302" s="151">
        <v>0.6879729</v>
      </c>
      <c r="F302" s="152">
        <v>0.14431464999999999</v>
      </c>
      <c r="G302" s="151">
        <v>0.16771245000000001</v>
      </c>
      <c r="H302" s="184">
        <v>1767</v>
      </c>
      <c r="I302" s="184">
        <v>135</v>
      </c>
    </row>
    <row r="303" spans="1:9" ht="17.100000000000001" customHeight="1" x14ac:dyDescent="0.25">
      <c r="A303" s="149" t="s">
        <v>231</v>
      </c>
      <c r="B303" s="150">
        <v>2015</v>
      </c>
      <c r="C303" s="182">
        <v>18</v>
      </c>
      <c r="D303" s="149" t="s">
        <v>49</v>
      </c>
      <c r="E303" s="151">
        <v>0.54815221000000003</v>
      </c>
      <c r="F303" s="152">
        <v>0.22108949999999999</v>
      </c>
      <c r="G303" s="151">
        <v>0.23075829</v>
      </c>
      <c r="H303" s="184">
        <v>1889</v>
      </c>
      <c r="I303" s="184">
        <v>20</v>
      </c>
    </row>
    <row r="304" spans="1:9" ht="35.1" customHeight="1" x14ac:dyDescent="0.25">
      <c r="A304" s="149" t="s">
        <v>231</v>
      </c>
      <c r="B304" s="150">
        <v>2015</v>
      </c>
      <c r="C304" s="182">
        <v>19</v>
      </c>
      <c r="D304" s="149" t="s">
        <v>138</v>
      </c>
      <c r="E304" s="151">
        <v>0.51432765999999996</v>
      </c>
      <c r="F304" s="152">
        <v>0.17423448999999999</v>
      </c>
      <c r="G304" s="151">
        <v>0.31143784000000002</v>
      </c>
      <c r="H304" s="184">
        <v>1870</v>
      </c>
      <c r="I304" s="184">
        <v>44</v>
      </c>
    </row>
    <row r="305" spans="1:9" ht="17.100000000000001" customHeight="1" x14ac:dyDescent="0.25">
      <c r="A305" s="149" t="s">
        <v>231</v>
      </c>
      <c r="B305" s="150">
        <v>2015</v>
      </c>
      <c r="C305" s="182">
        <v>20</v>
      </c>
      <c r="D305" s="149" t="s">
        <v>238</v>
      </c>
      <c r="E305" s="151">
        <v>0.76758965000000001</v>
      </c>
      <c r="F305" s="152">
        <v>0.12485938000000001</v>
      </c>
      <c r="G305" s="151">
        <v>0.10755097</v>
      </c>
      <c r="H305" s="184">
        <v>1914</v>
      </c>
      <c r="I305" s="184" t="s">
        <v>233</v>
      </c>
    </row>
    <row r="306" spans="1:9" ht="17.100000000000001" customHeight="1" x14ac:dyDescent="0.25">
      <c r="A306" s="149" t="s">
        <v>231</v>
      </c>
      <c r="B306" s="150">
        <v>2015</v>
      </c>
      <c r="C306" s="182">
        <v>21</v>
      </c>
      <c r="D306" s="149" t="s">
        <v>51</v>
      </c>
      <c r="E306" s="151">
        <v>0.63541954</v>
      </c>
      <c r="F306" s="152">
        <v>0.1825975</v>
      </c>
      <c r="G306" s="151">
        <v>0.18198296999999999</v>
      </c>
      <c r="H306" s="184">
        <v>1825</v>
      </c>
      <c r="I306" s="184">
        <v>91</v>
      </c>
    </row>
    <row r="307" spans="1:9" ht="17.100000000000001" customHeight="1" x14ac:dyDescent="0.25">
      <c r="A307" s="149" t="s">
        <v>231</v>
      </c>
      <c r="B307" s="150">
        <v>2015</v>
      </c>
      <c r="C307" s="182">
        <v>22</v>
      </c>
      <c r="D307" s="149" t="s">
        <v>52</v>
      </c>
      <c r="E307" s="151">
        <v>0.37920087000000002</v>
      </c>
      <c r="F307" s="152">
        <v>0.21647836000000001</v>
      </c>
      <c r="G307" s="151">
        <v>0.40432077</v>
      </c>
      <c r="H307" s="184">
        <v>1755</v>
      </c>
      <c r="I307" s="184">
        <v>152</v>
      </c>
    </row>
    <row r="308" spans="1:9" ht="17.100000000000001" customHeight="1" x14ac:dyDescent="0.25">
      <c r="A308" s="149" t="s">
        <v>231</v>
      </c>
      <c r="B308" s="150">
        <v>2015</v>
      </c>
      <c r="C308" s="182">
        <v>23</v>
      </c>
      <c r="D308" s="149" t="s">
        <v>53</v>
      </c>
      <c r="E308" s="151">
        <v>0.28623807000000001</v>
      </c>
      <c r="F308" s="152">
        <v>0.27312649999999999</v>
      </c>
      <c r="G308" s="151">
        <v>0.44063542999999999</v>
      </c>
      <c r="H308" s="184">
        <v>1632</v>
      </c>
      <c r="I308" s="184">
        <v>272</v>
      </c>
    </row>
    <row r="309" spans="1:9" ht="17.100000000000001" customHeight="1" x14ac:dyDescent="0.25">
      <c r="A309" s="149" t="s">
        <v>231</v>
      </c>
      <c r="B309" s="150">
        <v>2015</v>
      </c>
      <c r="C309" s="182">
        <v>24</v>
      </c>
      <c r="D309" s="149" t="s">
        <v>239</v>
      </c>
      <c r="E309" s="151">
        <v>0.29701740999999998</v>
      </c>
      <c r="F309" s="152">
        <v>0.24469321999999999</v>
      </c>
      <c r="G309" s="151">
        <v>0.45828936999999997</v>
      </c>
      <c r="H309" s="184">
        <v>1738</v>
      </c>
      <c r="I309" s="184">
        <v>172</v>
      </c>
    </row>
    <row r="310" spans="1:9" ht="17.100000000000001" customHeight="1" x14ac:dyDescent="0.25">
      <c r="A310" s="149" t="s">
        <v>231</v>
      </c>
      <c r="B310" s="150">
        <v>2015</v>
      </c>
      <c r="C310" s="182">
        <v>25</v>
      </c>
      <c r="D310" s="149" t="s">
        <v>55</v>
      </c>
      <c r="E310" s="151">
        <v>0.42323351999999997</v>
      </c>
      <c r="F310" s="152">
        <v>0.21560317000000001</v>
      </c>
      <c r="G310" s="151">
        <v>0.36116331000000002</v>
      </c>
      <c r="H310" s="184">
        <v>1712</v>
      </c>
      <c r="I310" s="184">
        <v>189</v>
      </c>
    </row>
    <row r="311" spans="1:9" ht="17.100000000000001" customHeight="1" x14ac:dyDescent="0.25">
      <c r="A311" s="149" t="s">
        <v>231</v>
      </c>
      <c r="B311" s="150">
        <v>2015</v>
      </c>
      <c r="C311" s="182">
        <v>26</v>
      </c>
      <c r="D311" s="149" t="s">
        <v>56</v>
      </c>
      <c r="E311" s="151">
        <v>0.76385610000000004</v>
      </c>
      <c r="F311" s="152">
        <v>0.12377783000000001</v>
      </c>
      <c r="G311" s="151">
        <v>0.11236607</v>
      </c>
      <c r="H311" s="184">
        <v>1891</v>
      </c>
      <c r="I311" s="184">
        <v>11</v>
      </c>
    </row>
    <row r="312" spans="1:9" ht="17.100000000000001" customHeight="1" x14ac:dyDescent="0.25">
      <c r="A312" s="149" t="s">
        <v>231</v>
      </c>
      <c r="B312" s="150">
        <v>2015</v>
      </c>
      <c r="C312" s="182">
        <v>27</v>
      </c>
      <c r="D312" s="149" t="s">
        <v>57</v>
      </c>
      <c r="E312" s="151">
        <v>0.56966340999999998</v>
      </c>
      <c r="F312" s="152">
        <v>0.28781933999999998</v>
      </c>
      <c r="G312" s="151">
        <v>0.14251723999999999</v>
      </c>
      <c r="H312" s="184">
        <v>1804</v>
      </c>
      <c r="I312" s="184">
        <v>107</v>
      </c>
    </row>
    <row r="313" spans="1:9" ht="17.100000000000001" customHeight="1" x14ac:dyDescent="0.25">
      <c r="A313" s="149" t="s">
        <v>240</v>
      </c>
      <c r="B313" s="150">
        <v>2015</v>
      </c>
      <c r="C313" s="182">
        <v>28</v>
      </c>
      <c r="D313" s="149" t="s">
        <v>58</v>
      </c>
      <c r="E313" s="151">
        <v>0.86678586999999996</v>
      </c>
      <c r="F313" s="152">
        <v>0.11161449</v>
      </c>
      <c r="G313" s="151">
        <v>2.159964E-2</v>
      </c>
      <c r="H313" s="184">
        <v>1906</v>
      </c>
      <c r="I313" s="184" t="s">
        <v>233</v>
      </c>
    </row>
    <row r="314" spans="1:9" ht="35.1" customHeight="1" x14ac:dyDescent="0.25">
      <c r="A314" s="149" t="s">
        <v>231</v>
      </c>
      <c r="B314" s="150">
        <v>2015</v>
      </c>
      <c r="C314" s="182">
        <v>29</v>
      </c>
      <c r="D314" s="149" t="s">
        <v>401</v>
      </c>
      <c r="E314" s="151">
        <v>0.79742071999999997</v>
      </c>
      <c r="F314" s="152">
        <v>0.12398401000000001</v>
      </c>
      <c r="G314" s="151">
        <v>7.8595269999999995E-2</v>
      </c>
      <c r="H314" s="184">
        <v>1848</v>
      </c>
      <c r="I314" s="184">
        <v>47</v>
      </c>
    </row>
    <row r="315" spans="1:9" ht="17.100000000000001" customHeight="1" x14ac:dyDescent="0.25">
      <c r="A315" s="149" t="s">
        <v>231</v>
      </c>
      <c r="B315" s="150">
        <v>2015</v>
      </c>
      <c r="C315" s="182">
        <v>30</v>
      </c>
      <c r="D315" s="149" t="s">
        <v>60</v>
      </c>
      <c r="E315" s="151">
        <v>0.43844156000000001</v>
      </c>
      <c r="F315" s="152">
        <v>0.21774442999999999</v>
      </c>
      <c r="G315" s="151">
        <v>0.34381401</v>
      </c>
      <c r="H315" s="184">
        <v>1839</v>
      </c>
      <c r="I315" s="184">
        <v>66</v>
      </c>
    </row>
    <row r="316" spans="1:9" ht="17.100000000000001" customHeight="1" x14ac:dyDescent="0.25">
      <c r="A316" s="149" t="s">
        <v>231</v>
      </c>
      <c r="B316" s="150">
        <v>2015</v>
      </c>
      <c r="C316" s="182">
        <v>31</v>
      </c>
      <c r="D316" s="149" t="s">
        <v>61</v>
      </c>
      <c r="E316" s="151">
        <v>0.52593716999999995</v>
      </c>
      <c r="F316" s="152">
        <v>0.19324227999999999</v>
      </c>
      <c r="G316" s="151">
        <v>0.28082056</v>
      </c>
      <c r="H316" s="184">
        <v>1840</v>
      </c>
      <c r="I316" s="184">
        <v>55</v>
      </c>
    </row>
    <row r="317" spans="1:9" ht="17.100000000000001" customHeight="1" x14ac:dyDescent="0.25">
      <c r="A317" s="149" t="s">
        <v>231</v>
      </c>
      <c r="B317" s="150">
        <v>2015</v>
      </c>
      <c r="C317" s="182">
        <v>32</v>
      </c>
      <c r="D317" s="149" t="s">
        <v>62</v>
      </c>
      <c r="E317" s="151">
        <v>0.41101051999999999</v>
      </c>
      <c r="F317" s="152">
        <v>0.26126253999999999</v>
      </c>
      <c r="G317" s="151">
        <v>0.32772694000000002</v>
      </c>
      <c r="H317" s="184">
        <v>1829</v>
      </c>
      <c r="I317" s="184">
        <v>64</v>
      </c>
    </row>
    <row r="318" spans="1:9" ht="17.100000000000001" customHeight="1" x14ac:dyDescent="0.25">
      <c r="A318" s="149" t="s">
        <v>231</v>
      </c>
      <c r="B318" s="150">
        <v>2015</v>
      </c>
      <c r="C318" s="182">
        <v>33</v>
      </c>
      <c r="D318" s="149" t="s">
        <v>63</v>
      </c>
      <c r="E318" s="151">
        <v>0.17126321</v>
      </c>
      <c r="F318" s="152">
        <v>0.21971931</v>
      </c>
      <c r="G318" s="151">
        <v>0.60901746999999995</v>
      </c>
      <c r="H318" s="184">
        <v>1752</v>
      </c>
      <c r="I318" s="184">
        <v>141</v>
      </c>
    </row>
    <row r="319" spans="1:9" ht="35.1" customHeight="1" x14ac:dyDescent="0.25">
      <c r="A319" s="149" t="s">
        <v>231</v>
      </c>
      <c r="B319" s="150">
        <v>2015</v>
      </c>
      <c r="C319" s="182">
        <v>34</v>
      </c>
      <c r="D319" s="149" t="s">
        <v>139</v>
      </c>
      <c r="E319" s="151">
        <v>0.63403279000000001</v>
      </c>
      <c r="F319" s="152">
        <v>0.20579048999999999</v>
      </c>
      <c r="G319" s="151">
        <v>0.16017671999999999</v>
      </c>
      <c r="H319" s="184">
        <v>1744</v>
      </c>
      <c r="I319" s="184">
        <v>151</v>
      </c>
    </row>
    <row r="320" spans="1:9" ht="17.100000000000001" customHeight="1" x14ac:dyDescent="0.25">
      <c r="A320" s="149" t="s">
        <v>231</v>
      </c>
      <c r="B320" s="150">
        <v>2015</v>
      </c>
      <c r="C320" s="182">
        <v>35</v>
      </c>
      <c r="D320" s="149" t="s">
        <v>64</v>
      </c>
      <c r="E320" s="151">
        <v>0.87889908000000005</v>
      </c>
      <c r="F320" s="152">
        <v>9.4665570000000004E-2</v>
      </c>
      <c r="G320" s="151">
        <v>2.643535E-2</v>
      </c>
      <c r="H320" s="184">
        <v>1816</v>
      </c>
      <c r="I320" s="184">
        <v>75</v>
      </c>
    </row>
    <row r="321" spans="1:9" ht="17.100000000000001" customHeight="1" x14ac:dyDescent="0.25">
      <c r="A321" s="149" t="s">
        <v>231</v>
      </c>
      <c r="B321" s="150">
        <v>2015</v>
      </c>
      <c r="C321" s="182">
        <v>36</v>
      </c>
      <c r="D321" s="149" t="s">
        <v>65</v>
      </c>
      <c r="E321" s="151">
        <v>0.75154125999999999</v>
      </c>
      <c r="F321" s="152">
        <v>0.16924736000000001</v>
      </c>
      <c r="G321" s="151">
        <v>7.9211370000000003E-2</v>
      </c>
      <c r="H321" s="184">
        <v>1827</v>
      </c>
      <c r="I321" s="184">
        <v>60</v>
      </c>
    </row>
    <row r="322" spans="1:9" ht="35.1" customHeight="1" x14ac:dyDescent="0.25">
      <c r="A322" s="149" t="s">
        <v>231</v>
      </c>
      <c r="B322" s="150">
        <v>2015</v>
      </c>
      <c r="C322" s="182">
        <v>37</v>
      </c>
      <c r="D322" s="149" t="s">
        <v>66</v>
      </c>
      <c r="E322" s="151">
        <v>0.50015502000000001</v>
      </c>
      <c r="F322" s="152">
        <v>0.20713813</v>
      </c>
      <c r="G322" s="151">
        <v>0.29270685000000002</v>
      </c>
      <c r="H322" s="184">
        <v>1724</v>
      </c>
      <c r="I322" s="184">
        <v>162</v>
      </c>
    </row>
    <row r="323" spans="1:9" ht="53.1" customHeight="1" x14ac:dyDescent="0.25">
      <c r="A323" s="149" t="s">
        <v>231</v>
      </c>
      <c r="B323" s="150">
        <v>2015</v>
      </c>
      <c r="C323" s="182">
        <v>38</v>
      </c>
      <c r="D323" s="149" t="s">
        <v>140</v>
      </c>
      <c r="E323" s="151">
        <v>0.68239764999999997</v>
      </c>
      <c r="F323" s="152">
        <v>0.16949401</v>
      </c>
      <c r="G323" s="151">
        <v>0.14810833000000001</v>
      </c>
      <c r="H323" s="184">
        <v>1645</v>
      </c>
      <c r="I323" s="184">
        <v>235</v>
      </c>
    </row>
    <row r="324" spans="1:9" ht="17.100000000000001" customHeight="1" x14ac:dyDescent="0.25">
      <c r="A324" s="149" t="s">
        <v>231</v>
      </c>
      <c r="B324" s="150">
        <v>2015</v>
      </c>
      <c r="C324" s="182">
        <v>39</v>
      </c>
      <c r="D324" s="149" t="s">
        <v>67</v>
      </c>
      <c r="E324" s="151">
        <v>0.80043138000000003</v>
      </c>
      <c r="F324" s="152">
        <v>0.13478976000000001</v>
      </c>
      <c r="G324" s="151">
        <v>6.4778859999999994E-2</v>
      </c>
      <c r="H324" s="184">
        <v>1853</v>
      </c>
      <c r="I324" s="184">
        <v>35</v>
      </c>
    </row>
    <row r="325" spans="1:9" ht="17.100000000000001" customHeight="1" x14ac:dyDescent="0.25">
      <c r="A325" s="149" t="s">
        <v>231</v>
      </c>
      <c r="B325" s="150">
        <v>2015</v>
      </c>
      <c r="C325" s="182">
        <v>40</v>
      </c>
      <c r="D325" s="149" t="s">
        <v>242</v>
      </c>
      <c r="E325" s="151">
        <v>0.73885076999999999</v>
      </c>
      <c r="F325" s="152">
        <v>0.14999233000000001</v>
      </c>
      <c r="G325" s="151">
        <v>0.1111569</v>
      </c>
      <c r="H325" s="184">
        <v>1888</v>
      </c>
      <c r="I325" s="184" t="s">
        <v>233</v>
      </c>
    </row>
    <row r="326" spans="1:9" ht="17.100000000000001" customHeight="1" x14ac:dyDescent="0.25">
      <c r="A326" s="149" t="s">
        <v>231</v>
      </c>
      <c r="B326" s="150">
        <v>2015</v>
      </c>
      <c r="C326" s="182">
        <v>41</v>
      </c>
      <c r="D326" s="149" t="s">
        <v>243</v>
      </c>
      <c r="E326" s="151">
        <v>0.49089252999999999</v>
      </c>
      <c r="F326" s="152">
        <v>0.23516556999999999</v>
      </c>
      <c r="G326" s="151">
        <v>0.27394190000000002</v>
      </c>
      <c r="H326" s="184">
        <v>1751</v>
      </c>
      <c r="I326" s="184">
        <v>140</v>
      </c>
    </row>
    <row r="327" spans="1:9" ht="17.100000000000001" customHeight="1" x14ac:dyDescent="0.25">
      <c r="A327" s="149" t="s">
        <v>231</v>
      </c>
      <c r="B327" s="150">
        <v>2015</v>
      </c>
      <c r="C327" s="182">
        <v>42</v>
      </c>
      <c r="D327" s="149" t="s">
        <v>70</v>
      </c>
      <c r="E327" s="151">
        <v>0.87371019000000005</v>
      </c>
      <c r="F327" s="152">
        <v>6.0185339999999997E-2</v>
      </c>
      <c r="G327" s="151">
        <v>6.6104469999999999E-2</v>
      </c>
      <c r="H327" s="184">
        <v>1884</v>
      </c>
      <c r="I327" s="184">
        <v>8</v>
      </c>
    </row>
    <row r="328" spans="1:9" ht="17.100000000000001" customHeight="1" x14ac:dyDescent="0.25">
      <c r="A328" s="149" t="s">
        <v>231</v>
      </c>
      <c r="B328" s="150">
        <v>2015</v>
      </c>
      <c r="C328" s="182">
        <v>43</v>
      </c>
      <c r="D328" s="149" t="s">
        <v>71</v>
      </c>
      <c r="E328" s="151">
        <v>0.66941181000000005</v>
      </c>
      <c r="F328" s="152">
        <v>0.15490522000000001</v>
      </c>
      <c r="G328" s="151">
        <v>0.17568296999999999</v>
      </c>
      <c r="H328" s="184">
        <v>1879</v>
      </c>
      <c r="I328" s="184">
        <v>9</v>
      </c>
    </row>
    <row r="329" spans="1:9" ht="17.100000000000001" customHeight="1" x14ac:dyDescent="0.25">
      <c r="A329" s="149" t="s">
        <v>231</v>
      </c>
      <c r="B329" s="150">
        <v>2015</v>
      </c>
      <c r="C329" s="182">
        <v>44</v>
      </c>
      <c r="D329" s="149" t="s">
        <v>72</v>
      </c>
      <c r="E329" s="151">
        <v>0.61372417999999995</v>
      </c>
      <c r="F329" s="152">
        <v>0.18818968</v>
      </c>
      <c r="G329" s="151">
        <v>0.19808613999999999</v>
      </c>
      <c r="H329" s="184">
        <v>1851</v>
      </c>
      <c r="I329" s="184">
        <v>20</v>
      </c>
    </row>
    <row r="330" spans="1:9" ht="17.100000000000001" customHeight="1" x14ac:dyDescent="0.25">
      <c r="A330" s="149" t="s">
        <v>231</v>
      </c>
      <c r="B330" s="150">
        <v>2015</v>
      </c>
      <c r="C330" s="182">
        <v>45</v>
      </c>
      <c r="D330" s="149" t="s">
        <v>73</v>
      </c>
      <c r="E330" s="151">
        <v>0.72331568999999996</v>
      </c>
      <c r="F330" s="152">
        <v>0.17444334</v>
      </c>
      <c r="G330" s="151">
        <v>0.10224098</v>
      </c>
      <c r="H330" s="184">
        <v>1648</v>
      </c>
      <c r="I330" s="184">
        <v>237</v>
      </c>
    </row>
    <row r="331" spans="1:9" ht="17.100000000000001" customHeight="1" x14ac:dyDescent="0.25">
      <c r="A331" s="149" t="s">
        <v>231</v>
      </c>
      <c r="B331" s="150">
        <v>2015</v>
      </c>
      <c r="C331" s="182">
        <v>46</v>
      </c>
      <c r="D331" s="149" t="s">
        <v>74</v>
      </c>
      <c r="E331" s="151">
        <v>0.61420710999999995</v>
      </c>
      <c r="F331" s="152">
        <v>0.18754798</v>
      </c>
      <c r="G331" s="151">
        <v>0.19824491</v>
      </c>
      <c r="H331" s="184">
        <v>1872</v>
      </c>
      <c r="I331" s="184">
        <v>10</v>
      </c>
    </row>
    <row r="332" spans="1:9" ht="17.100000000000001" customHeight="1" x14ac:dyDescent="0.25">
      <c r="A332" s="149" t="s">
        <v>231</v>
      </c>
      <c r="B332" s="150">
        <v>2015</v>
      </c>
      <c r="C332" s="182">
        <v>47</v>
      </c>
      <c r="D332" s="149" t="s">
        <v>75</v>
      </c>
      <c r="E332" s="151">
        <v>0.69944876</v>
      </c>
      <c r="F332" s="152">
        <v>0.14851686</v>
      </c>
      <c r="G332" s="151">
        <v>0.15203438</v>
      </c>
      <c r="H332" s="184">
        <v>1848</v>
      </c>
      <c r="I332" s="184">
        <v>38</v>
      </c>
    </row>
    <row r="333" spans="1:9" ht="17.100000000000001" customHeight="1" x14ac:dyDescent="0.25">
      <c r="A333" s="149" t="s">
        <v>231</v>
      </c>
      <c r="B333" s="150">
        <v>2015</v>
      </c>
      <c r="C333" s="182">
        <v>48</v>
      </c>
      <c r="D333" s="149" t="s">
        <v>76</v>
      </c>
      <c r="E333" s="151">
        <v>0.78925318</v>
      </c>
      <c r="F333" s="152">
        <v>9.6360619999999994E-2</v>
      </c>
      <c r="G333" s="151">
        <v>0.11438619999999999</v>
      </c>
      <c r="H333" s="184">
        <v>1890</v>
      </c>
      <c r="I333" s="184" t="s">
        <v>233</v>
      </c>
    </row>
    <row r="334" spans="1:9" ht="17.100000000000001" customHeight="1" x14ac:dyDescent="0.25">
      <c r="A334" s="149" t="s">
        <v>231</v>
      </c>
      <c r="B334" s="150">
        <v>2015</v>
      </c>
      <c r="C334" s="182">
        <v>49</v>
      </c>
      <c r="D334" s="149" t="s">
        <v>77</v>
      </c>
      <c r="E334" s="151">
        <v>0.83713360999999997</v>
      </c>
      <c r="F334" s="152">
        <v>6.9944569999999998E-2</v>
      </c>
      <c r="G334" s="151">
        <v>9.2921820000000002E-2</v>
      </c>
      <c r="H334" s="184">
        <v>1887</v>
      </c>
      <c r="I334" s="184" t="s">
        <v>233</v>
      </c>
    </row>
    <row r="335" spans="1:9" ht="17.100000000000001" customHeight="1" x14ac:dyDescent="0.25">
      <c r="A335" s="149" t="s">
        <v>231</v>
      </c>
      <c r="B335" s="150">
        <v>2015</v>
      </c>
      <c r="C335" s="182">
        <v>50</v>
      </c>
      <c r="D335" s="149" t="s">
        <v>78</v>
      </c>
      <c r="E335" s="151">
        <v>0.88301779000000002</v>
      </c>
      <c r="F335" s="152">
        <v>4.228407E-2</v>
      </c>
      <c r="G335" s="151">
        <v>7.4698130000000001E-2</v>
      </c>
      <c r="H335" s="184">
        <v>1884</v>
      </c>
      <c r="I335" s="184" t="s">
        <v>233</v>
      </c>
    </row>
    <row r="336" spans="1:9" ht="17.100000000000001" customHeight="1" x14ac:dyDescent="0.25">
      <c r="A336" s="149" t="s">
        <v>231</v>
      </c>
      <c r="B336" s="150">
        <v>2015</v>
      </c>
      <c r="C336" s="182">
        <v>51</v>
      </c>
      <c r="D336" s="149" t="s">
        <v>79</v>
      </c>
      <c r="E336" s="151">
        <v>0.71163412000000004</v>
      </c>
      <c r="F336" s="152">
        <v>0.12542205000000001</v>
      </c>
      <c r="G336" s="151">
        <v>0.16294381999999999</v>
      </c>
      <c r="H336" s="184">
        <v>1883</v>
      </c>
      <c r="I336" s="184" t="s">
        <v>233</v>
      </c>
    </row>
    <row r="337" spans="1:9" ht="17.100000000000001" customHeight="1" x14ac:dyDescent="0.25">
      <c r="A337" s="149" t="s">
        <v>240</v>
      </c>
      <c r="B337" s="150">
        <v>2015</v>
      </c>
      <c r="C337" s="182">
        <v>52</v>
      </c>
      <c r="D337" s="149" t="s">
        <v>80</v>
      </c>
      <c r="E337" s="151">
        <v>0.74344507000000004</v>
      </c>
      <c r="F337" s="152">
        <v>0.15158081000000001</v>
      </c>
      <c r="G337" s="151">
        <v>0.10497412</v>
      </c>
      <c r="H337" s="184">
        <v>1883</v>
      </c>
      <c r="I337" s="184" t="s">
        <v>233</v>
      </c>
    </row>
    <row r="338" spans="1:9" ht="35.1" customHeight="1" x14ac:dyDescent="0.25">
      <c r="A338" s="149" t="s">
        <v>231</v>
      </c>
      <c r="B338" s="150">
        <v>2015</v>
      </c>
      <c r="C338" s="182">
        <v>53</v>
      </c>
      <c r="D338" s="149" t="s">
        <v>81</v>
      </c>
      <c r="E338" s="151">
        <v>0.45895300999999999</v>
      </c>
      <c r="F338" s="152">
        <v>0.20942895</v>
      </c>
      <c r="G338" s="151">
        <v>0.33161804</v>
      </c>
      <c r="H338" s="184">
        <v>1855</v>
      </c>
      <c r="I338" s="184">
        <v>28</v>
      </c>
    </row>
    <row r="339" spans="1:9" ht="17.100000000000001" customHeight="1" x14ac:dyDescent="0.25">
      <c r="A339" s="149" t="s">
        <v>231</v>
      </c>
      <c r="B339" s="150">
        <v>2015</v>
      </c>
      <c r="C339" s="182">
        <v>54</v>
      </c>
      <c r="D339" s="149" t="s">
        <v>82</v>
      </c>
      <c r="E339" s="151">
        <v>0.61121115000000004</v>
      </c>
      <c r="F339" s="152">
        <v>0.17649601000000001</v>
      </c>
      <c r="G339" s="151">
        <v>0.21229284000000001</v>
      </c>
      <c r="H339" s="184">
        <v>1754</v>
      </c>
      <c r="I339" s="184">
        <v>123</v>
      </c>
    </row>
    <row r="340" spans="1:9" ht="17.100000000000001" customHeight="1" x14ac:dyDescent="0.25">
      <c r="A340" s="149" t="s">
        <v>231</v>
      </c>
      <c r="B340" s="150">
        <v>2015</v>
      </c>
      <c r="C340" s="182">
        <v>55</v>
      </c>
      <c r="D340" s="149" t="s">
        <v>83</v>
      </c>
      <c r="E340" s="151">
        <v>0.63753908000000004</v>
      </c>
      <c r="F340" s="152">
        <v>0.18685352</v>
      </c>
      <c r="G340" s="151">
        <v>0.17560739</v>
      </c>
      <c r="H340" s="184">
        <v>1705</v>
      </c>
      <c r="I340" s="184">
        <v>165</v>
      </c>
    </row>
    <row r="341" spans="1:9" ht="17.100000000000001" customHeight="1" x14ac:dyDescent="0.25">
      <c r="A341" s="149" t="s">
        <v>231</v>
      </c>
      <c r="B341" s="150">
        <v>2015</v>
      </c>
      <c r="C341" s="182">
        <v>56</v>
      </c>
      <c r="D341" s="149" t="s">
        <v>402</v>
      </c>
      <c r="E341" s="151">
        <v>0.59689071000000005</v>
      </c>
      <c r="F341" s="152">
        <v>0.18727263999999999</v>
      </c>
      <c r="G341" s="151">
        <v>0.21583664999999999</v>
      </c>
      <c r="H341" s="184">
        <v>1847</v>
      </c>
      <c r="I341" s="184">
        <v>20</v>
      </c>
    </row>
    <row r="342" spans="1:9" ht="35.1" customHeight="1" x14ac:dyDescent="0.25">
      <c r="A342" s="149" t="s">
        <v>231</v>
      </c>
      <c r="B342" s="150">
        <v>2015</v>
      </c>
      <c r="C342" s="182">
        <v>57</v>
      </c>
      <c r="D342" s="149" t="s">
        <v>85</v>
      </c>
      <c r="E342" s="151">
        <v>0.60793206</v>
      </c>
      <c r="F342" s="152">
        <v>0.22347432</v>
      </c>
      <c r="G342" s="151">
        <v>0.16859362</v>
      </c>
      <c r="H342" s="184">
        <v>1690</v>
      </c>
      <c r="I342" s="184">
        <v>171</v>
      </c>
    </row>
    <row r="343" spans="1:9" ht="35.1" customHeight="1" x14ac:dyDescent="0.25">
      <c r="A343" s="149" t="s">
        <v>231</v>
      </c>
      <c r="B343" s="150">
        <v>2015</v>
      </c>
      <c r="C343" s="182">
        <v>58</v>
      </c>
      <c r="D343" s="149" t="s">
        <v>141</v>
      </c>
      <c r="E343" s="151">
        <v>0.53526638999999998</v>
      </c>
      <c r="F343" s="152">
        <v>0.21064469</v>
      </c>
      <c r="G343" s="151">
        <v>0.25408892</v>
      </c>
      <c r="H343" s="184">
        <v>1810</v>
      </c>
      <c r="I343" s="184">
        <v>69</v>
      </c>
    </row>
    <row r="344" spans="1:9" ht="17.100000000000001" customHeight="1" x14ac:dyDescent="0.25">
      <c r="A344" s="149" t="s">
        <v>231</v>
      </c>
      <c r="B344" s="150">
        <v>2015</v>
      </c>
      <c r="C344" s="182">
        <v>59</v>
      </c>
      <c r="D344" s="149" t="s">
        <v>86</v>
      </c>
      <c r="E344" s="151">
        <v>0.58454675</v>
      </c>
      <c r="F344" s="152">
        <v>0.20115568</v>
      </c>
      <c r="G344" s="151">
        <v>0.21429756999999999</v>
      </c>
      <c r="H344" s="184">
        <v>1816</v>
      </c>
      <c r="I344" s="184">
        <v>59</v>
      </c>
    </row>
    <row r="345" spans="1:9" ht="35.1" customHeight="1" x14ac:dyDescent="0.25">
      <c r="A345" s="149" t="s">
        <v>240</v>
      </c>
      <c r="B345" s="150">
        <v>2015</v>
      </c>
      <c r="C345" s="182">
        <v>60</v>
      </c>
      <c r="D345" s="149" t="s">
        <v>87</v>
      </c>
      <c r="E345" s="151">
        <v>0.63615721000000003</v>
      </c>
      <c r="F345" s="152">
        <v>0.19278769000000001</v>
      </c>
      <c r="G345" s="151">
        <v>0.17105509999999999</v>
      </c>
      <c r="H345" s="184">
        <v>1788</v>
      </c>
      <c r="I345" s="184">
        <v>84</v>
      </c>
    </row>
    <row r="346" spans="1:9" ht="17.100000000000001" customHeight="1" x14ac:dyDescent="0.25">
      <c r="A346" s="149" t="s">
        <v>231</v>
      </c>
      <c r="B346" s="150">
        <v>2015</v>
      </c>
      <c r="C346" s="182">
        <v>61</v>
      </c>
      <c r="D346" s="149" t="s">
        <v>88</v>
      </c>
      <c r="E346" s="151">
        <v>0.56759649000000001</v>
      </c>
      <c r="F346" s="152">
        <v>0.2059801</v>
      </c>
      <c r="G346" s="151">
        <v>0.22642341999999999</v>
      </c>
      <c r="H346" s="184">
        <v>1855</v>
      </c>
      <c r="I346" s="184">
        <v>18</v>
      </c>
    </row>
    <row r="347" spans="1:9" ht="17.100000000000001" customHeight="1" x14ac:dyDescent="0.25">
      <c r="A347" s="149" t="s">
        <v>231</v>
      </c>
      <c r="B347" s="150">
        <v>2015</v>
      </c>
      <c r="C347" s="182">
        <v>62</v>
      </c>
      <c r="D347" s="149" t="s">
        <v>171</v>
      </c>
      <c r="E347" s="151">
        <v>0.65702682999999995</v>
      </c>
      <c r="F347" s="152">
        <v>0.20410321000000001</v>
      </c>
      <c r="G347" s="151">
        <v>0.13886995999999999</v>
      </c>
      <c r="H347" s="184">
        <v>1761</v>
      </c>
      <c r="I347" s="184">
        <v>114</v>
      </c>
    </row>
    <row r="348" spans="1:9" ht="35.1" customHeight="1" x14ac:dyDescent="0.25">
      <c r="A348" s="149" t="s">
        <v>245</v>
      </c>
      <c r="B348" s="150">
        <v>2015</v>
      </c>
      <c r="C348" s="182">
        <v>63</v>
      </c>
      <c r="D348" s="149" t="s">
        <v>246</v>
      </c>
      <c r="E348" s="151">
        <v>0.56070023999999996</v>
      </c>
      <c r="F348" s="152">
        <v>0.18125754999999999</v>
      </c>
      <c r="G348" s="151">
        <v>0.25804220999999999</v>
      </c>
      <c r="H348" s="184">
        <v>1874</v>
      </c>
      <c r="I348" s="184" t="s">
        <v>233</v>
      </c>
    </row>
    <row r="349" spans="1:9" ht="35.1" customHeight="1" x14ac:dyDescent="0.25">
      <c r="A349" s="149" t="s">
        <v>245</v>
      </c>
      <c r="B349" s="150">
        <v>2015</v>
      </c>
      <c r="C349" s="182">
        <v>64</v>
      </c>
      <c r="D349" s="149" t="s">
        <v>247</v>
      </c>
      <c r="E349" s="151">
        <v>0.52116138000000001</v>
      </c>
      <c r="F349" s="152">
        <v>0.18580895</v>
      </c>
      <c r="G349" s="151">
        <v>0.29302968000000001</v>
      </c>
      <c r="H349" s="184">
        <v>1872</v>
      </c>
      <c r="I349" s="184" t="s">
        <v>233</v>
      </c>
    </row>
    <row r="350" spans="1:9" ht="35.1" customHeight="1" x14ac:dyDescent="0.25">
      <c r="A350" s="149" t="s">
        <v>245</v>
      </c>
      <c r="B350" s="150">
        <v>2015</v>
      </c>
      <c r="C350" s="182">
        <v>65</v>
      </c>
      <c r="D350" s="149" t="s">
        <v>248</v>
      </c>
      <c r="E350" s="151">
        <v>0.50588219999999995</v>
      </c>
      <c r="F350" s="152">
        <v>0.19955682</v>
      </c>
      <c r="G350" s="151">
        <v>0.29456097999999997</v>
      </c>
      <c r="H350" s="184">
        <v>1863</v>
      </c>
      <c r="I350" s="184" t="s">
        <v>233</v>
      </c>
    </row>
    <row r="351" spans="1:9" ht="35.1" customHeight="1" x14ac:dyDescent="0.25">
      <c r="A351" s="149" t="s">
        <v>245</v>
      </c>
      <c r="B351" s="150">
        <v>2015</v>
      </c>
      <c r="C351" s="182">
        <v>66</v>
      </c>
      <c r="D351" s="149" t="s">
        <v>91</v>
      </c>
      <c r="E351" s="151">
        <v>0.45759755000000002</v>
      </c>
      <c r="F351" s="152">
        <v>0.24759995000000001</v>
      </c>
      <c r="G351" s="151">
        <v>0.29480251000000002</v>
      </c>
      <c r="H351" s="184">
        <v>1866</v>
      </c>
      <c r="I351" s="184" t="s">
        <v>233</v>
      </c>
    </row>
    <row r="352" spans="1:9" ht="35.1" customHeight="1" x14ac:dyDescent="0.25">
      <c r="A352" s="149" t="s">
        <v>245</v>
      </c>
      <c r="B352" s="150">
        <v>2015</v>
      </c>
      <c r="C352" s="182">
        <v>67</v>
      </c>
      <c r="D352" s="149" t="s">
        <v>92</v>
      </c>
      <c r="E352" s="151">
        <v>0.31450559</v>
      </c>
      <c r="F352" s="152">
        <v>0.25659102</v>
      </c>
      <c r="G352" s="151">
        <v>0.42890339</v>
      </c>
      <c r="H352" s="184">
        <v>1868</v>
      </c>
      <c r="I352" s="184" t="s">
        <v>233</v>
      </c>
    </row>
    <row r="353" spans="1:9" ht="35.1" customHeight="1" x14ac:dyDescent="0.25">
      <c r="A353" s="149" t="s">
        <v>245</v>
      </c>
      <c r="B353" s="150">
        <v>2015</v>
      </c>
      <c r="C353" s="182">
        <v>68</v>
      </c>
      <c r="D353" s="149" t="s">
        <v>93</v>
      </c>
      <c r="E353" s="151">
        <v>0.62420427000000001</v>
      </c>
      <c r="F353" s="152">
        <v>0.22162055</v>
      </c>
      <c r="G353" s="151">
        <v>0.15417518</v>
      </c>
      <c r="H353" s="184">
        <v>1867</v>
      </c>
      <c r="I353" s="184" t="s">
        <v>233</v>
      </c>
    </row>
    <row r="354" spans="1:9" ht="35.1" customHeight="1" x14ac:dyDescent="0.25">
      <c r="A354" s="149" t="s">
        <v>245</v>
      </c>
      <c r="B354" s="150">
        <v>2015</v>
      </c>
      <c r="C354" s="182">
        <v>69</v>
      </c>
      <c r="D354" s="149" t="s">
        <v>249</v>
      </c>
      <c r="E354" s="151">
        <v>0.71044180999999995</v>
      </c>
      <c r="F354" s="152">
        <v>0.14472346</v>
      </c>
      <c r="G354" s="151">
        <v>0.14483473999999999</v>
      </c>
      <c r="H354" s="184">
        <v>1867</v>
      </c>
      <c r="I354" s="184" t="s">
        <v>233</v>
      </c>
    </row>
    <row r="355" spans="1:9" ht="35.1" customHeight="1" x14ac:dyDescent="0.25">
      <c r="A355" s="149" t="s">
        <v>245</v>
      </c>
      <c r="B355" s="150">
        <v>2015</v>
      </c>
      <c r="C355" s="182">
        <v>70</v>
      </c>
      <c r="D355" s="149" t="s">
        <v>95</v>
      </c>
      <c r="E355" s="151">
        <v>0.62879404000000005</v>
      </c>
      <c r="F355" s="152">
        <v>0.14684995000000001</v>
      </c>
      <c r="G355" s="151">
        <v>0.224356</v>
      </c>
      <c r="H355" s="184">
        <v>1879</v>
      </c>
      <c r="I355" s="184" t="s">
        <v>233</v>
      </c>
    </row>
    <row r="356" spans="1:9" ht="35.1" customHeight="1" x14ac:dyDescent="0.25">
      <c r="A356" s="149" t="s">
        <v>245</v>
      </c>
      <c r="B356" s="150">
        <v>2015</v>
      </c>
      <c r="C356" s="182">
        <v>71</v>
      </c>
      <c r="D356" s="149" t="s">
        <v>250</v>
      </c>
      <c r="E356" s="151">
        <v>0.66067430999999999</v>
      </c>
      <c r="F356" s="152">
        <v>0.17338723</v>
      </c>
      <c r="G356" s="151">
        <v>0.16593846000000001</v>
      </c>
      <c r="H356" s="184">
        <v>1866</v>
      </c>
      <c r="I356" s="184" t="s">
        <v>233</v>
      </c>
    </row>
    <row r="357" spans="1:9" ht="17.100000000000001" customHeight="1" x14ac:dyDescent="0.25">
      <c r="A357" s="149" t="s">
        <v>231</v>
      </c>
      <c r="B357" s="150">
        <v>2014</v>
      </c>
      <c r="C357" s="182">
        <v>1</v>
      </c>
      <c r="D357" s="149" t="s">
        <v>232</v>
      </c>
      <c r="E357" s="151">
        <v>0.70126502000000002</v>
      </c>
      <c r="F357" s="152">
        <v>0.14330411000000001</v>
      </c>
      <c r="G357" s="151">
        <v>0.15543087</v>
      </c>
      <c r="H357" s="184">
        <v>2469</v>
      </c>
      <c r="I357" s="184" t="s">
        <v>233</v>
      </c>
    </row>
    <row r="358" spans="1:9" ht="17.100000000000001" customHeight="1" x14ac:dyDescent="0.25">
      <c r="A358" s="149" t="s">
        <v>231</v>
      </c>
      <c r="B358" s="150">
        <v>2014</v>
      </c>
      <c r="C358" s="182">
        <v>2</v>
      </c>
      <c r="D358" s="149" t="s">
        <v>18</v>
      </c>
      <c r="E358" s="151">
        <v>0.71990686999999998</v>
      </c>
      <c r="F358" s="152">
        <v>0.13754298000000001</v>
      </c>
      <c r="G358" s="151">
        <v>0.14255014999999999</v>
      </c>
      <c r="H358" s="184">
        <v>2452</v>
      </c>
      <c r="I358" s="184" t="s">
        <v>233</v>
      </c>
    </row>
    <row r="359" spans="1:9" ht="17.100000000000001" customHeight="1" x14ac:dyDescent="0.25">
      <c r="A359" s="149" t="s">
        <v>231</v>
      </c>
      <c r="B359" s="150">
        <v>2014</v>
      </c>
      <c r="C359" s="182">
        <v>3</v>
      </c>
      <c r="D359" s="149" t="s">
        <v>20</v>
      </c>
      <c r="E359" s="151">
        <v>0.56228842000000001</v>
      </c>
      <c r="F359" s="152">
        <v>0.17786168999999999</v>
      </c>
      <c r="G359" s="151">
        <v>0.25984988999999997</v>
      </c>
      <c r="H359" s="184">
        <v>2433</v>
      </c>
      <c r="I359" s="184" t="s">
        <v>233</v>
      </c>
    </row>
    <row r="360" spans="1:9" ht="17.100000000000001" customHeight="1" x14ac:dyDescent="0.25">
      <c r="A360" s="149" t="s">
        <v>231</v>
      </c>
      <c r="B360" s="150">
        <v>2014</v>
      </c>
      <c r="C360" s="182">
        <v>4</v>
      </c>
      <c r="D360" s="149" t="s">
        <v>22</v>
      </c>
      <c r="E360" s="151">
        <v>0.74846878999999999</v>
      </c>
      <c r="F360" s="152">
        <v>0.13167122000000001</v>
      </c>
      <c r="G360" s="151">
        <v>0.11985999</v>
      </c>
      <c r="H360" s="184">
        <v>2456</v>
      </c>
      <c r="I360" s="184" t="s">
        <v>233</v>
      </c>
    </row>
    <row r="361" spans="1:9" ht="17.100000000000001" customHeight="1" x14ac:dyDescent="0.25">
      <c r="A361" s="149" t="s">
        <v>231</v>
      </c>
      <c r="B361" s="150">
        <v>2014</v>
      </c>
      <c r="C361" s="182">
        <v>5</v>
      </c>
      <c r="D361" s="149" t="s">
        <v>24</v>
      </c>
      <c r="E361" s="151">
        <v>0.84135265000000004</v>
      </c>
      <c r="F361" s="152">
        <v>0.10088711</v>
      </c>
      <c r="G361" s="151">
        <v>5.7760239999999997E-2</v>
      </c>
      <c r="H361" s="184">
        <v>2430</v>
      </c>
      <c r="I361" s="184" t="s">
        <v>233</v>
      </c>
    </row>
    <row r="362" spans="1:9" ht="17.100000000000001" customHeight="1" x14ac:dyDescent="0.25">
      <c r="A362" s="149" t="s">
        <v>231</v>
      </c>
      <c r="B362" s="150">
        <v>2014</v>
      </c>
      <c r="C362" s="182">
        <v>6</v>
      </c>
      <c r="D362" s="149" t="s">
        <v>27</v>
      </c>
      <c r="E362" s="151">
        <v>0.73537187999999998</v>
      </c>
      <c r="F362" s="152">
        <v>0.1368666</v>
      </c>
      <c r="G362" s="151">
        <v>0.12776151999999999</v>
      </c>
      <c r="H362" s="184">
        <v>2444</v>
      </c>
      <c r="I362" s="184" t="s">
        <v>233</v>
      </c>
    </row>
    <row r="363" spans="1:9" ht="17.100000000000001" customHeight="1" x14ac:dyDescent="0.25">
      <c r="A363" s="149" t="s">
        <v>231</v>
      </c>
      <c r="B363" s="150">
        <v>2014</v>
      </c>
      <c r="C363" s="182">
        <v>7</v>
      </c>
      <c r="D363" s="149" t="s">
        <v>30</v>
      </c>
      <c r="E363" s="151">
        <v>0.96438524999999997</v>
      </c>
      <c r="F363" s="152">
        <v>2.1634939999999998E-2</v>
      </c>
      <c r="G363" s="151">
        <v>1.397981E-2</v>
      </c>
      <c r="H363" s="184">
        <v>2466</v>
      </c>
      <c r="I363" s="184" t="s">
        <v>233</v>
      </c>
    </row>
    <row r="364" spans="1:9" ht="17.100000000000001" customHeight="1" x14ac:dyDescent="0.25">
      <c r="A364" s="149" t="s">
        <v>231</v>
      </c>
      <c r="B364" s="150">
        <v>2014</v>
      </c>
      <c r="C364" s="182">
        <v>8</v>
      </c>
      <c r="D364" s="149" t="s">
        <v>33</v>
      </c>
      <c r="E364" s="151">
        <v>0.89726483999999995</v>
      </c>
      <c r="F364" s="152">
        <v>8.0682539999999997E-2</v>
      </c>
      <c r="G364" s="151">
        <v>2.2052619999999998E-2</v>
      </c>
      <c r="H364" s="184">
        <v>2460</v>
      </c>
      <c r="I364" s="184" t="s">
        <v>233</v>
      </c>
    </row>
    <row r="365" spans="1:9" ht="17.100000000000001" customHeight="1" x14ac:dyDescent="0.25">
      <c r="A365" s="149" t="s">
        <v>231</v>
      </c>
      <c r="B365" s="150">
        <v>2014</v>
      </c>
      <c r="C365" s="182">
        <v>9</v>
      </c>
      <c r="D365" s="149" t="s">
        <v>136</v>
      </c>
      <c r="E365" s="151">
        <v>0.47515953</v>
      </c>
      <c r="F365" s="152">
        <v>0.16378145999999999</v>
      </c>
      <c r="G365" s="151">
        <v>0.36105901000000001</v>
      </c>
      <c r="H365" s="184">
        <v>2462</v>
      </c>
      <c r="I365" s="184">
        <v>4</v>
      </c>
    </row>
    <row r="366" spans="1:9" ht="17.100000000000001" customHeight="1" x14ac:dyDescent="0.25">
      <c r="A366" s="149" t="s">
        <v>231</v>
      </c>
      <c r="B366" s="150">
        <v>2014</v>
      </c>
      <c r="C366" s="182">
        <v>10</v>
      </c>
      <c r="D366" s="149" t="s">
        <v>234</v>
      </c>
      <c r="E366" s="151">
        <v>0.64029402000000002</v>
      </c>
      <c r="F366" s="152">
        <v>0.14992674</v>
      </c>
      <c r="G366" s="151">
        <v>0.20977924000000001</v>
      </c>
      <c r="H366" s="184">
        <v>2454</v>
      </c>
      <c r="I366" s="184">
        <v>1</v>
      </c>
    </row>
    <row r="367" spans="1:9" ht="17.100000000000001" customHeight="1" x14ac:dyDescent="0.25">
      <c r="A367" s="149" t="s">
        <v>231</v>
      </c>
      <c r="B367" s="150">
        <v>2014</v>
      </c>
      <c r="C367" s="182">
        <v>11</v>
      </c>
      <c r="D367" s="149" t="s">
        <v>235</v>
      </c>
      <c r="E367" s="151">
        <v>0.56894095</v>
      </c>
      <c r="F367" s="152">
        <v>0.15950726000000001</v>
      </c>
      <c r="G367" s="151">
        <v>0.27155179000000002</v>
      </c>
      <c r="H367" s="184">
        <v>2401</v>
      </c>
      <c r="I367" s="184">
        <v>7</v>
      </c>
    </row>
    <row r="368" spans="1:9" ht="17.100000000000001" customHeight="1" x14ac:dyDescent="0.25">
      <c r="A368" s="149" t="s">
        <v>231</v>
      </c>
      <c r="B368" s="150">
        <v>2014</v>
      </c>
      <c r="C368" s="182">
        <v>12</v>
      </c>
      <c r="D368" s="149" t="s">
        <v>400</v>
      </c>
      <c r="E368" s="151">
        <v>0.84373878000000002</v>
      </c>
      <c r="F368" s="152">
        <v>8.947186E-2</v>
      </c>
      <c r="G368" s="151">
        <v>6.6789370000000001E-2</v>
      </c>
      <c r="H368" s="184">
        <v>2454</v>
      </c>
      <c r="I368" s="184">
        <v>2</v>
      </c>
    </row>
    <row r="369" spans="1:9" ht="17.100000000000001" customHeight="1" x14ac:dyDescent="0.25">
      <c r="A369" s="149" t="s">
        <v>231</v>
      </c>
      <c r="B369" s="150">
        <v>2014</v>
      </c>
      <c r="C369" s="182">
        <v>13</v>
      </c>
      <c r="D369" s="149" t="s">
        <v>45</v>
      </c>
      <c r="E369" s="151">
        <v>0.88484302000000004</v>
      </c>
      <c r="F369" s="152">
        <v>7.7713309999999994E-2</v>
      </c>
      <c r="G369" s="151">
        <v>3.7443669999999998E-2</v>
      </c>
      <c r="H369" s="184">
        <v>2433</v>
      </c>
      <c r="I369" s="184">
        <v>2</v>
      </c>
    </row>
    <row r="370" spans="1:9" ht="35.1" customHeight="1" x14ac:dyDescent="0.25">
      <c r="A370" s="149" t="s">
        <v>231</v>
      </c>
      <c r="B370" s="150">
        <v>2014</v>
      </c>
      <c r="C370" s="182">
        <v>14</v>
      </c>
      <c r="D370" s="149" t="s">
        <v>137</v>
      </c>
      <c r="E370" s="151">
        <v>0.80960341999999996</v>
      </c>
      <c r="F370" s="152">
        <v>9.8883260000000001E-2</v>
      </c>
      <c r="G370" s="151">
        <v>9.1513319999999995E-2</v>
      </c>
      <c r="H370" s="184">
        <v>2459</v>
      </c>
      <c r="I370" s="184">
        <v>3</v>
      </c>
    </row>
    <row r="371" spans="1:9" ht="17.100000000000001" customHeight="1" x14ac:dyDescent="0.25">
      <c r="A371" s="149" t="s">
        <v>231</v>
      </c>
      <c r="B371" s="150">
        <v>2014</v>
      </c>
      <c r="C371" s="182">
        <v>15</v>
      </c>
      <c r="D371" s="149" t="s">
        <v>46</v>
      </c>
      <c r="E371" s="151">
        <v>0.59401713</v>
      </c>
      <c r="F371" s="152">
        <v>0.1857683</v>
      </c>
      <c r="G371" s="151">
        <v>0.22021457</v>
      </c>
      <c r="H371" s="184">
        <v>2436</v>
      </c>
      <c r="I371" s="184">
        <v>30</v>
      </c>
    </row>
    <row r="372" spans="1:9" ht="17.100000000000001" customHeight="1" x14ac:dyDescent="0.25">
      <c r="A372" s="149" t="s">
        <v>231</v>
      </c>
      <c r="B372" s="150">
        <v>2014</v>
      </c>
      <c r="C372" s="182">
        <v>16</v>
      </c>
      <c r="D372" s="149" t="s">
        <v>47</v>
      </c>
      <c r="E372" s="151">
        <v>0.77963844999999998</v>
      </c>
      <c r="F372" s="152">
        <v>0.14501739</v>
      </c>
      <c r="G372" s="151">
        <v>7.5344159999999993E-2</v>
      </c>
      <c r="H372" s="184">
        <v>2449</v>
      </c>
      <c r="I372" s="184">
        <v>13</v>
      </c>
    </row>
    <row r="373" spans="1:9" ht="17.100000000000001" customHeight="1" x14ac:dyDescent="0.25">
      <c r="A373" s="149" t="s">
        <v>231</v>
      </c>
      <c r="B373" s="150">
        <v>2014</v>
      </c>
      <c r="C373" s="182">
        <v>17</v>
      </c>
      <c r="D373" s="149" t="s">
        <v>237</v>
      </c>
      <c r="E373" s="151">
        <v>0.65026443</v>
      </c>
      <c r="F373" s="152">
        <v>0.19050417</v>
      </c>
      <c r="G373" s="151">
        <v>0.15923139</v>
      </c>
      <c r="H373" s="184">
        <v>2275</v>
      </c>
      <c r="I373" s="184">
        <v>186</v>
      </c>
    </row>
    <row r="374" spans="1:9" ht="17.100000000000001" customHeight="1" x14ac:dyDescent="0.25">
      <c r="A374" s="149" t="s">
        <v>231</v>
      </c>
      <c r="B374" s="150">
        <v>2014</v>
      </c>
      <c r="C374" s="182">
        <v>18</v>
      </c>
      <c r="D374" s="149" t="s">
        <v>49</v>
      </c>
      <c r="E374" s="151">
        <v>0.50898326000000005</v>
      </c>
      <c r="F374" s="152">
        <v>0.24254686</v>
      </c>
      <c r="G374" s="151">
        <v>0.24846988</v>
      </c>
      <c r="H374" s="184">
        <v>2428</v>
      </c>
      <c r="I374" s="184">
        <v>31</v>
      </c>
    </row>
    <row r="375" spans="1:9" ht="35.1" customHeight="1" x14ac:dyDescent="0.25">
      <c r="A375" s="149" t="s">
        <v>231</v>
      </c>
      <c r="B375" s="150">
        <v>2014</v>
      </c>
      <c r="C375" s="182">
        <v>19</v>
      </c>
      <c r="D375" s="149" t="s">
        <v>138</v>
      </c>
      <c r="E375" s="151">
        <v>0.45975887999999998</v>
      </c>
      <c r="F375" s="152">
        <v>0.19016272000000001</v>
      </c>
      <c r="G375" s="151">
        <v>0.35007840000000001</v>
      </c>
      <c r="H375" s="184">
        <v>2421</v>
      </c>
      <c r="I375" s="184">
        <v>43</v>
      </c>
    </row>
    <row r="376" spans="1:9" ht="17.100000000000001" customHeight="1" x14ac:dyDescent="0.25">
      <c r="A376" s="149" t="s">
        <v>231</v>
      </c>
      <c r="B376" s="150">
        <v>2014</v>
      </c>
      <c r="C376" s="182">
        <v>20</v>
      </c>
      <c r="D376" s="149" t="s">
        <v>238</v>
      </c>
      <c r="E376" s="151">
        <v>0.76835178999999998</v>
      </c>
      <c r="F376" s="152">
        <v>0.12575823999999999</v>
      </c>
      <c r="G376" s="151">
        <v>0.10588997</v>
      </c>
      <c r="H376" s="184">
        <v>2463</v>
      </c>
      <c r="I376" s="184" t="s">
        <v>233</v>
      </c>
    </row>
    <row r="377" spans="1:9" ht="17.100000000000001" customHeight="1" x14ac:dyDescent="0.25">
      <c r="A377" s="149" t="s">
        <v>231</v>
      </c>
      <c r="B377" s="150">
        <v>2014</v>
      </c>
      <c r="C377" s="182">
        <v>21</v>
      </c>
      <c r="D377" s="149" t="s">
        <v>51</v>
      </c>
      <c r="E377" s="151">
        <v>0.60192055</v>
      </c>
      <c r="F377" s="152">
        <v>0.19912684999999999</v>
      </c>
      <c r="G377" s="151">
        <v>0.19895260000000001</v>
      </c>
      <c r="H377" s="184">
        <v>2335</v>
      </c>
      <c r="I377" s="184">
        <v>131</v>
      </c>
    </row>
    <row r="378" spans="1:9" ht="17.100000000000001" customHeight="1" x14ac:dyDescent="0.25">
      <c r="A378" s="149" t="s">
        <v>231</v>
      </c>
      <c r="B378" s="150">
        <v>2014</v>
      </c>
      <c r="C378" s="182">
        <v>22</v>
      </c>
      <c r="D378" s="149" t="s">
        <v>52</v>
      </c>
      <c r="E378" s="151">
        <v>0.36896782</v>
      </c>
      <c r="F378" s="152">
        <v>0.25177964000000003</v>
      </c>
      <c r="G378" s="151">
        <v>0.37925254000000003</v>
      </c>
      <c r="H378" s="184">
        <v>2218</v>
      </c>
      <c r="I378" s="184">
        <v>236</v>
      </c>
    </row>
    <row r="379" spans="1:9" ht="17.100000000000001" customHeight="1" x14ac:dyDescent="0.25">
      <c r="A379" s="149" t="s">
        <v>231</v>
      </c>
      <c r="B379" s="150">
        <v>2014</v>
      </c>
      <c r="C379" s="182">
        <v>23</v>
      </c>
      <c r="D379" s="149" t="s">
        <v>53</v>
      </c>
      <c r="E379" s="151">
        <v>0.28444877000000002</v>
      </c>
      <c r="F379" s="152">
        <v>0.27343522999999997</v>
      </c>
      <c r="G379" s="151">
        <v>0.44211600000000001</v>
      </c>
      <c r="H379" s="184">
        <v>2063</v>
      </c>
      <c r="I379" s="184">
        <v>394</v>
      </c>
    </row>
    <row r="380" spans="1:9" ht="17.100000000000001" customHeight="1" x14ac:dyDescent="0.25">
      <c r="A380" s="149" t="s">
        <v>231</v>
      </c>
      <c r="B380" s="150">
        <v>2014</v>
      </c>
      <c r="C380" s="182">
        <v>24</v>
      </c>
      <c r="D380" s="149" t="s">
        <v>239</v>
      </c>
      <c r="E380" s="151">
        <v>0.26999751</v>
      </c>
      <c r="F380" s="152">
        <v>0.24590128</v>
      </c>
      <c r="G380" s="151">
        <v>0.48410121</v>
      </c>
      <c r="H380" s="184">
        <v>2214</v>
      </c>
      <c r="I380" s="184">
        <v>247</v>
      </c>
    </row>
    <row r="381" spans="1:9" ht="17.100000000000001" customHeight="1" x14ac:dyDescent="0.25">
      <c r="A381" s="149" t="s">
        <v>231</v>
      </c>
      <c r="B381" s="150">
        <v>2014</v>
      </c>
      <c r="C381" s="182">
        <v>25</v>
      </c>
      <c r="D381" s="149" t="s">
        <v>55</v>
      </c>
      <c r="E381" s="151">
        <v>0.37403988999999999</v>
      </c>
      <c r="F381" s="152">
        <v>0.23903611</v>
      </c>
      <c r="G381" s="151">
        <v>0.38692399999999999</v>
      </c>
      <c r="H381" s="184">
        <v>2174</v>
      </c>
      <c r="I381" s="184">
        <v>283</v>
      </c>
    </row>
    <row r="382" spans="1:9" ht="17.100000000000001" customHeight="1" x14ac:dyDescent="0.25">
      <c r="A382" s="149" t="s">
        <v>231</v>
      </c>
      <c r="B382" s="150">
        <v>2014</v>
      </c>
      <c r="C382" s="182">
        <v>26</v>
      </c>
      <c r="D382" s="149" t="s">
        <v>56</v>
      </c>
      <c r="E382" s="151">
        <v>0.75412531000000005</v>
      </c>
      <c r="F382" s="152">
        <v>0.11476702</v>
      </c>
      <c r="G382" s="151">
        <v>0.13110767000000001</v>
      </c>
      <c r="H382" s="184">
        <v>2454</v>
      </c>
      <c r="I382" s="184">
        <v>11</v>
      </c>
    </row>
    <row r="383" spans="1:9" ht="17.100000000000001" customHeight="1" x14ac:dyDescent="0.25">
      <c r="A383" s="149" t="s">
        <v>231</v>
      </c>
      <c r="B383" s="150">
        <v>2014</v>
      </c>
      <c r="C383" s="182">
        <v>27</v>
      </c>
      <c r="D383" s="149" t="s">
        <v>57</v>
      </c>
      <c r="E383" s="151">
        <v>0.55693579999999998</v>
      </c>
      <c r="F383" s="152">
        <v>0.30318458999999998</v>
      </c>
      <c r="G383" s="151">
        <v>0.13987960999999999</v>
      </c>
      <c r="H383" s="184">
        <v>2276</v>
      </c>
      <c r="I383" s="184">
        <v>187</v>
      </c>
    </row>
    <row r="384" spans="1:9" ht="17.100000000000001" customHeight="1" x14ac:dyDescent="0.25">
      <c r="A384" s="149" t="s">
        <v>240</v>
      </c>
      <c r="B384" s="150">
        <v>2014</v>
      </c>
      <c r="C384" s="182">
        <v>28</v>
      </c>
      <c r="D384" s="149" t="s">
        <v>58</v>
      </c>
      <c r="E384" s="151">
        <v>0.86745289000000003</v>
      </c>
      <c r="F384" s="152">
        <v>0.10946965</v>
      </c>
      <c r="G384" s="151">
        <v>2.3077460000000001E-2</v>
      </c>
      <c r="H384" s="184">
        <v>2455</v>
      </c>
      <c r="I384" s="184" t="s">
        <v>233</v>
      </c>
    </row>
    <row r="385" spans="1:9" ht="35.1" customHeight="1" x14ac:dyDescent="0.25">
      <c r="A385" s="149" t="s">
        <v>231</v>
      </c>
      <c r="B385" s="150">
        <v>2014</v>
      </c>
      <c r="C385" s="182">
        <v>29</v>
      </c>
      <c r="D385" s="149" t="s">
        <v>401</v>
      </c>
      <c r="E385" s="151">
        <v>0.75675824000000003</v>
      </c>
      <c r="F385" s="152">
        <v>0.14587285</v>
      </c>
      <c r="G385" s="151">
        <v>9.7368910000000003E-2</v>
      </c>
      <c r="H385" s="184">
        <v>2372</v>
      </c>
      <c r="I385" s="184">
        <v>69</v>
      </c>
    </row>
    <row r="386" spans="1:9" ht="17.100000000000001" customHeight="1" x14ac:dyDescent="0.25">
      <c r="A386" s="149" t="s">
        <v>231</v>
      </c>
      <c r="B386" s="150">
        <v>2014</v>
      </c>
      <c r="C386" s="182">
        <v>30</v>
      </c>
      <c r="D386" s="149" t="s">
        <v>60</v>
      </c>
      <c r="E386" s="151">
        <v>0.39034822000000002</v>
      </c>
      <c r="F386" s="152">
        <v>0.25092334999999999</v>
      </c>
      <c r="G386" s="151">
        <v>0.35872842999999999</v>
      </c>
      <c r="H386" s="184">
        <v>2357</v>
      </c>
      <c r="I386" s="184">
        <v>81</v>
      </c>
    </row>
    <row r="387" spans="1:9" ht="17.100000000000001" customHeight="1" x14ac:dyDescent="0.25">
      <c r="A387" s="149" t="s">
        <v>231</v>
      </c>
      <c r="B387" s="150">
        <v>2014</v>
      </c>
      <c r="C387" s="182">
        <v>31</v>
      </c>
      <c r="D387" s="149" t="s">
        <v>61</v>
      </c>
      <c r="E387" s="151">
        <v>0.47250642999999998</v>
      </c>
      <c r="F387" s="152">
        <v>0.23439608000000001</v>
      </c>
      <c r="G387" s="151">
        <v>0.29309750000000001</v>
      </c>
      <c r="H387" s="184">
        <v>2349</v>
      </c>
      <c r="I387" s="184">
        <v>81</v>
      </c>
    </row>
    <row r="388" spans="1:9" ht="17.100000000000001" customHeight="1" x14ac:dyDescent="0.25">
      <c r="A388" s="149" t="s">
        <v>231</v>
      </c>
      <c r="B388" s="150">
        <v>2014</v>
      </c>
      <c r="C388" s="182">
        <v>32</v>
      </c>
      <c r="D388" s="149" t="s">
        <v>62</v>
      </c>
      <c r="E388" s="151">
        <v>0.37630433000000002</v>
      </c>
      <c r="F388" s="152">
        <v>0.26891221999999998</v>
      </c>
      <c r="G388" s="151">
        <v>0.35478345</v>
      </c>
      <c r="H388" s="184">
        <v>2331</v>
      </c>
      <c r="I388" s="184">
        <v>99</v>
      </c>
    </row>
    <row r="389" spans="1:9" ht="17.100000000000001" customHeight="1" x14ac:dyDescent="0.25">
      <c r="A389" s="149" t="s">
        <v>231</v>
      </c>
      <c r="B389" s="150">
        <v>2014</v>
      </c>
      <c r="C389" s="182">
        <v>33</v>
      </c>
      <c r="D389" s="149" t="s">
        <v>63</v>
      </c>
      <c r="E389" s="151">
        <v>0.16243977000000001</v>
      </c>
      <c r="F389" s="152">
        <v>0.23270690999999999</v>
      </c>
      <c r="G389" s="151">
        <v>0.60485332000000003</v>
      </c>
      <c r="H389" s="184">
        <v>2253</v>
      </c>
      <c r="I389" s="184">
        <v>175</v>
      </c>
    </row>
    <row r="390" spans="1:9" ht="35.1" customHeight="1" x14ac:dyDescent="0.25">
      <c r="A390" s="149" t="s">
        <v>231</v>
      </c>
      <c r="B390" s="150">
        <v>2014</v>
      </c>
      <c r="C390" s="182">
        <v>34</v>
      </c>
      <c r="D390" s="149" t="s">
        <v>139</v>
      </c>
      <c r="E390" s="151">
        <v>0.59781645000000005</v>
      </c>
      <c r="F390" s="152">
        <v>0.22501060000000001</v>
      </c>
      <c r="G390" s="151">
        <v>0.17717295</v>
      </c>
      <c r="H390" s="184">
        <v>2207</v>
      </c>
      <c r="I390" s="184">
        <v>227</v>
      </c>
    </row>
    <row r="391" spans="1:9" ht="17.100000000000001" customHeight="1" x14ac:dyDescent="0.25">
      <c r="A391" s="149" t="s">
        <v>231</v>
      </c>
      <c r="B391" s="150">
        <v>2014</v>
      </c>
      <c r="C391" s="182">
        <v>35</v>
      </c>
      <c r="D391" s="149" t="s">
        <v>64</v>
      </c>
      <c r="E391" s="151">
        <v>0.85303216000000004</v>
      </c>
      <c r="F391" s="152">
        <v>0.10755737999999999</v>
      </c>
      <c r="G391" s="151">
        <v>3.941045E-2</v>
      </c>
      <c r="H391" s="184">
        <v>2367</v>
      </c>
      <c r="I391" s="184">
        <v>65</v>
      </c>
    </row>
    <row r="392" spans="1:9" ht="17.100000000000001" customHeight="1" x14ac:dyDescent="0.25">
      <c r="A392" s="149" t="s">
        <v>231</v>
      </c>
      <c r="B392" s="150">
        <v>2014</v>
      </c>
      <c r="C392" s="182">
        <v>36</v>
      </c>
      <c r="D392" s="149" t="s">
        <v>65</v>
      </c>
      <c r="E392" s="151">
        <v>0.76841848999999995</v>
      </c>
      <c r="F392" s="152">
        <v>0.16005095</v>
      </c>
      <c r="G392" s="151">
        <v>7.1530549999999998E-2</v>
      </c>
      <c r="H392" s="184">
        <v>2368</v>
      </c>
      <c r="I392" s="184">
        <v>70</v>
      </c>
    </row>
    <row r="393" spans="1:9" ht="35.1" customHeight="1" x14ac:dyDescent="0.25">
      <c r="A393" s="149" t="s">
        <v>231</v>
      </c>
      <c r="B393" s="150">
        <v>2014</v>
      </c>
      <c r="C393" s="182">
        <v>37</v>
      </c>
      <c r="D393" s="149" t="s">
        <v>66</v>
      </c>
      <c r="E393" s="151">
        <v>0.47526979000000003</v>
      </c>
      <c r="F393" s="152">
        <v>0.22566543</v>
      </c>
      <c r="G393" s="151">
        <v>0.29906477999999997</v>
      </c>
      <c r="H393" s="184">
        <v>2189</v>
      </c>
      <c r="I393" s="184">
        <v>238</v>
      </c>
    </row>
    <row r="394" spans="1:9" ht="53.1" customHeight="1" x14ac:dyDescent="0.25">
      <c r="A394" s="149" t="s">
        <v>231</v>
      </c>
      <c r="B394" s="150">
        <v>2014</v>
      </c>
      <c r="C394" s="182">
        <v>38</v>
      </c>
      <c r="D394" s="149" t="s">
        <v>140</v>
      </c>
      <c r="E394" s="151">
        <v>0.65707819000000001</v>
      </c>
      <c r="F394" s="152">
        <v>0.19934320999999999</v>
      </c>
      <c r="G394" s="151">
        <v>0.1435786</v>
      </c>
      <c r="H394" s="184">
        <v>2068</v>
      </c>
      <c r="I394" s="184">
        <v>364</v>
      </c>
    </row>
    <row r="395" spans="1:9" ht="17.100000000000001" customHeight="1" x14ac:dyDescent="0.25">
      <c r="A395" s="149" t="s">
        <v>231</v>
      </c>
      <c r="B395" s="150">
        <v>2014</v>
      </c>
      <c r="C395" s="182">
        <v>39</v>
      </c>
      <c r="D395" s="149" t="s">
        <v>67</v>
      </c>
      <c r="E395" s="151">
        <v>0.76214230999999999</v>
      </c>
      <c r="F395" s="152">
        <v>0.16506928000000001</v>
      </c>
      <c r="G395" s="151">
        <v>7.2788409999999998E-2</v>
      </c>
      <c r="H395" s="184">
        <v>2391</v>
      </c>
      <c r="I395" s="184">
        <v>41</v>
      </c>
    </row>
    <row r="396" spans="1:9" ht="17.100000000000001" customHeight="1" x14ac:dyDescent="0.25">
      <c r="A396" s="149" t="s">
        <v>231</v>
      </c>
      <c r="B396" s="150">
        <v>2014</v>
      </c>
      <c r="C396" s="182">
        <v>40</v>
      </c>
      <c r="D396" s="149" t="s">
        <v>242</v>
      </c>
      <c r="E396" s="151">
        <v>0.68801690000000004</v>
      </c>
      <c r="F396" s="152">
        <v>0.17886384999999999</v>
      </c>
      <c r="G396" s="151">
        <v>0.13311924999999999</v>
      </c>
      <c r="H396" s="184">
        <v>2431</v>
      </c>
      <c r="I396" s="184" t="s">
        <v>233</v>
      </c>
    </row>
    <row r="397" spans="1:9" ht="17.100000000000001" customHeight="1" x14ac:dyDescent="0.25">
      <c r="A397" s="149" t="s">
        <v>231</v>
      </c>
      <c r="B397" s="150">
        <v>2014</v>
      </c>
      <c r="C397" s="182">
        <v>41</v>
      </c>
      <c r="D397" s="149" t="s">
        <v>243</v>
      </c>
      <c r="E397" s="151">
        <v>0.46227470999999998</v>
      </c>
      <c r="F397" s="152">
        <v>0.25545462000000002</v>
      </c>
      <c r="G397" s="151">
        <v>0.28227067</v>
      </c>
      <c r="H397" s="184">
        <v>2205</v>
      </c>
      <c r="I397" s="184">
        <v>231</v>
      </c>
    </row>
    <row r="398" spans="1:9" ht="17.100000000000001" customHeight="1" x14ac:dyDescent="0.25">
      <c r="A398" s="149" t="s">
        <v>231</v>
      </c>
      <c r="B398" s="150">
        <v>2014</v>
      </c>
      <c r="C398" s="182">
        <v>42</v>
      </c>
      <c r="D398" s="149" t="s">
        <v>70</v>
      </c>
      <c r="E398" s="151">
        <v>0.85626488000000001</v>
      </c>
      <c r="F398" s="152">
        <v>6.4368149999999999E-2</v>
      </c>
      <c r="G398" s="151">
        <v>7.9366969999999995E-2</v>
      </c>
      <c r="H398" s="184">
        <v>2414</v>
      </c>
      <c r="I398" s="184">
        <v>12</v>
      </c>
    </row>
    <row r="399" spans="1:9" ht="17.100000000000001" customHeight="1" x14ac:dyDescent="0.25">
      <c r="A399" s="149" t="s">
        <v>231</v>
      </c>
      <c r="B399" s="150">
        <v>2014</v>
      </c>
      <c r="C399" s="182">
        <v>43</v>
      </c>
      <c r="D399" s="149" t="s">
        <v>71</v>
      </c>
      <c r="E399" s="151">
        <v>0.66684049000000001</v>
      </c>
      <c r="F399" s="152">
        <v>0.15807725</v>
      </c>
      <c r="G399" s="151">
        <v>0.17508225999999999</v>
      </c>
      <c r="H399" s="184">
        <v>2420</v>
      </c>
      <c r="I399" s="184">
        <v>8</v>
      </c>
    </row>
    <row r="400" spans="1:9" ht="17.100000000000001" customHeight="1" x14ac:dyDescent="0.25">
      <c r="A400" s="149" t="s">
        <v>231</v>
      </c>
      <c r="B400" s="150">
        <v>2014</v>
      </c>
      <c r="C400" s="182">
        <v>44</v>
      </c>
      <c r="D400" s="149" t="s">
        <v>72</v>
      </c>
      <c r="E400" s="151">
        <v>0.60202445999999998</v>
      </c>
      <c r="F400" s="152">
        <v>0.17875002000000001</v>
      </c>
      <c r="G400" s="151">
        <v>0.21922552000000001</v>
      </c>
      <c r="H400" s="184">
        <v>2392</v>
      </c>
      <c r="I400" s="184">
        <v>18</v>
      </c>
    </row>
    <row r="401" spans="1:9" ht="17.100000000000001" customHeight="1" x14ac:dyDescent="0.25">
      <c r="A401" s="149" t="s">
        <v>231</v>
      </c>
      <c r="B401" s="150">
        <v>2014</v>
      </c>
      <c r="C401" s="182">
        <v>45</v>
      </c>
      <c r="D401" s="149" t="s">
        <v>73</v>
      </c>
      <c r="E401" s="151">
        <v>0.71376881000000003</v>
      </c>
      <c r="F401" s="152">
        <v>0.19519223999999999</v>
      </c>
      <c r="G401" s="151">
        <v>9.1038949999999993E-2</v>
      </c>
      <c r="H401" s="184">
        <v>2072</v>
      </c>
      <c r="I401" s="184">
        <v>353</v>
      </c>
    </row>
    <row r="402" spans="1:9" ht="17.100000000000001" customHeight="1" x14ac:dyDescent="0.25">
      <c r="A402" s="149" t="s">
        <v>231</v>
      </c>
      <c r="B402" s="150">
        <v>2014</v>
      </c>
      <c r="C402" s="182">
        <v>46</v>
      </c>
      <c r="D402" s="149" t="s">
        <v>74</v>
      </c>
      <c r="E402" s="151">
        <v>0.61300239000000001</v>
      </c>
      <c r="F402" s="152">
        <v>0.16862191000000001</v>
      </c>
      <c r="G402" s="151">
        <v>0.21837570000000001</v>
      </c>
      <c r="H402" s="184">
        <v>2408</v>
      </c>
      <c r="I402" s="184">
        <v>11</v>
      </c>
    </row>
    <row r="403" spans="1:9" ht="17.100000000000001" customHeight="1" x14ac:dyDescent="0.25">
      <c r="A403" s="149" t="s">
        <v>231</v>
      </c>
      <c r="B403" s="150">
        <v>2014</v>
      </c>
      <c r="C403" s="182">
        <v>47</v>
      </c>
      <c r="D403" s="149" t="s">
        <v>75</v>
      </c>
      <c r="E403" s="151">
        <v>0.67818440999999996</v>
      </c>
      <c r="F403" s="152">
        <v>0.17043030000000001</v>
      </c>
      <c r="G403" s="151">
        <v>0.15138529000000001</v>
      </c>
      <c r="H403" s="184">
        <v>2364</v>
      </c>
      <c r="I403" s="184">
        <v>58</v>
      </c>
    </row>
    <row r="404" spans="1:9" ht="17.100000000000001" customHeight="1" x14ac:dyDescent="0.25">
      <c r="A404" s="149" t="s">
        <v>231</v>
      </c>
      <c r="B404" s="150">
        <v>2014</v>
      </c>
      <c r="C404" s="182">
        <v>48</v>
      </c>
      <c r="D404" s="149" t="s">
        <v>76</v>
      </c>
      <c r="E404" s="151">
        <v>0.78521094000000002</v>
      </c>
      <c r="F404" s="152">
        <v>0.10071749000000001</v>
      </c>
      <c r="G404" s="151">
        <v>0.11407158000000001</v>
      </c>
      <c r="H404" s="184">
        <v>2419</v>
      </c>
      <c r="I404" s="184" t="s">
        <v>233</v>
      </c>
    </row>
    <row r="405" spans="1:9" ht="17.100000000000001" customHeight="1" x14ac:dyDescent="0.25">
      <c r="A405" s="149" t="s">
        <v>231</v>
      </c>
      <c r="B405" s="150">
        <v>2014</v>
      </c>
      <c r="C405" s="182">
        <v>49</v>
      </c>
      <c r="D405" s="149" t="s">
        <v>77</v>
      </c>
      <c r="E405" s="151">
        <v>0.82906813999999995</v>
      </c>
      <c r="F405" s="152">
        <v>8.7342879999999998E-2</v>
      </c>
      <c r="G405" s="151">
        <v>8.3588979999999993E-2</v>
      </c>
      <c r="H405" s="184">
        <v>2410</v>
      </c>
      <c r="I405" s="184" t="s">
        <v>233</v>
      </c>
    </row>
    <row r="406" spans="1:9" ht="17.100000000000001" customHeight="1" x14ac:dyDescent="0.25">
      <c r="A406" s="149" t="s">
        <v>231</v>
      </c>
      <c r="B406" s="150">
        <v>2014</v>
      </c>
      <c r="C406" s="182">
        <v>50</v>
      </c>
      <c r="D406" s="149" t="s">
        <v>78</v>
      </c>
      <c r="E406" s="151">
        <v>0.86750011999999999</v>
      </c>
      <c r="F406" s="152">
        <v>5.7656140000000002E-2</v>
      </c>
      <c r="G406" s="151">
        <v>7.4843740000000006E-2</v>
      </c>
      <c r="H406" s="184">
        <v>2416</v>
      </c>
      <c r="I406" s="184" t="s">
        <v>233</v>
      </c>
    </row>
    <row r="407" spans="1:9" ht="17.100000000000001" customHeight="1" x14ac:dyDescent="0.25">
      <c r="A407" s="149" t="s">
        <v>231</v>
      </c>
      <c r="B407" s="150">
        <v>2014</v>
      </c>
      <c r="C407" s="182">
        <v>51</v>
      </c>
      <c r="D407" s="149" t="s">
        <v>79</v>
      </c>
      <c r="E407" s="151">
        <v>0.68579749000000001</v>
      </c>
      <c r="F407" s="152">
        <v>0.15262624999999999</v>
      </c>
      <c r="G407" s="151">
        <v>0.16157626999999999</v>
      </c>
      <c r="H407" s="184">
        <v>2423</v>
      </c>
      <c r="I407" s="184" t="s">
        <v>233</v>
      </c>
    </row>
    <row r="408" spans="1:9" ht="17.100000000000001" customHeight="1" x14ac:dyDescent="0.25">
      <c r="A408" s="149" t="s">
        <v>240</v>
      </c>
      <c r="B408" s="150">
        <v>2014</v>
      </c>
      <c r="C408" s="182">
        <v>52</v>
      </c>
      <c r="D408" s="149" t="s">
        <v>80</v>
      </c>
      <c r="E408" s="151">
        <v>0.71971536000000003</v>
      </c>
      <c r="F408" s="152">
        <v>0.16775992000000001</v>
      </c>
      <c r="G408" s="151">
        <v>0.11252473</v>
      </c>
      <c r="H408" s="184">
        <v>2419</v>
      </c>
      <c r="I408" s="184" t="s">
        <v>233</v>
      </c>
    </row>
    <row r="409" spans="1:9" ht="35.1" customHeight="1" x14ac:dyDescent="0.25">
      <c r="A409" s="149" t="s">
        <v>231</v>
      </c>
      <c r="B409" s="150">
        <v>2014</v>
      </c>
      <c r="C409" s="182">
        <v>53</v>
      </c>
      <c r="D409" s="149" t="s">
        <v>81</v>
      </c>
      <c r="E409" s="151">
        <v>0.42102767000000002</v>
      </c>
      <c r="F409" s="152">
        <v>0.22724806</v>
      </c>
      <c r="G409" s="151">
        <v>0.35172426000000001</v>
      </c>
      <c r="H409" s="184">
        <v>2360</v>
      </c>
      <c r="I409" s="184">
        <v>46</v>
      </c>
    </row>
    <row r="410" spans="1:9" ht="17.100000000000001" customHeight="1" x14ac:dyDescent="0.25">
      <c r="A410" s="149" t="s">
        <v>231</v>
      </c>
      <c r="B410" s="150">
        <v>2014</v>
      </c>
      <c r="C410" s="182">
        <v>54</v>
      </c>
      <c r="D410" s="149" t="s">
        <v>82</v>
      </c>
      <c r="E410" s="151">
        <v>0.57226862999999994</v>
      </c>
      <c r="F410" s="152">
        <v>0.22029190000000001</v>
      </c>
      <c r="G410" s="151">
        <v>0.20743946999999999</v>
      </c>
      <c r="H410" s="184">
        <v>2215</v>
      </c>
      <c r="I410" s="184">
        <v>193</v>
      </c>
    </row>
    <row r="411" spans="1:9" ht="17.100000000000001" customHeight="1" x14ac:dyDescent="0.25">
      <c r="A411" s="149" t="s">
        <v>231</v>
      </c>
      <c r="B411" s="150">
        <v>2014</v>
      </c>
      <c r="C411" s="182">
        <v>55</v>
      </c>
      <c r="D411" s="149" t="s">
        <v>83</v>
      </c>
      <c r="E411" s="151">
        <v>0.62849765000000002</v>
      </c>
      <c r="F411" s="152">
        <v>0.20079662000000001</v>
      </c>
      <c r="G411" s="151">
        <v>0.17070573</v>
      </c>
      <c r="H411" s="184">
        <v>2151</v>
      </c>
      <c r="I411" s="184">
        <v>242</v>
      </c>
    </row>
    <row r="412" spans="1:9" ht="17.100000000000001" customHeight="1" x14ac:dyDescent="0.25">
      <c r="A412" s="149" t="s">
        <v>231</v>
      </c>
      <c r="B412" s="150">
        <v>2014</v>
      </c>
      <c r="C412" s="182">
        <v>56</v>
      </c>
      <c r="D412" s="149" t="s">
        <v>402</v>
      </c>
      <c r="E412" s="151">
        <v>0.56854868000000003</v>
      </c>
      <c r="F412" s="152">
        <v>0.19984848999999999</v>
      </c>
      <c r="G412" s="151">
        <v>0.23160281999999999</v>
      </c>
      <c r="H412" s="184">
        <v>2363</v>
      </c>
      <c r="I412" s="184">
        <v>44</v>
      </c>
    </row>
    <row r="413" spans="1:9" ht="35.1" customHeight="1" x14ac:dyDescent="0.25">
      <c r="A413" s="149" t="s">
        <v>231</v>
      </c>
      <c r="B413" s="150">
        <v>2014</v>
      </c>
      <c r="C413" s="182">
        <v>57</v>
      </c>
      <c r="D413" s="149" t="s">
        <v>85</v>
      </c>
      <c r="E413" s="151">
        <v>0.57899301999999997</v>
      </c>
      <c r="F413" s="152">
        <v>0.23115447</v>
      </c>
      <c r="G413" s="151">
        <v>0.18985251</v>
      </c>
      <c r="H413" s="184">
        <v>2101</v>
      </c>
      <c r="I413" s="184">
        <v>304</v>
      </c>
    </row>
    <row r="414" spans="1:9" ht="35.1" customHeight="1" x14ac:dyDescent="0.25">
      <c r="A414" s="149" t="s">
        <v>231</v>
      </c>
      <c r="B414" s="150">
        <v>2014</v>
      </c>
      <c r="C414" s="182">
        <v>58</v>
      </c>
      <c r="D414" s="149" t="s">
        <v>141</v>
      </c>
      <c r="E414" s="151">
        <v>0.52194045</v>
      </c>
      <c r="F414" s="152">
        <v>0.21828468000000001</v>
      </c>
      <c r="G414" s="151">
        <v>0.25977486999999999</v>
      </c>
      <c r="H414" s="184">
        <v>2286</v>
      </c>
      <c r="I414" s="184">
        <v>119</v>
      </c>
    </row>
    <row r="415" spans="1:9" ht="17.100000000000001" customHeight="1" x14ac:dyDescent="0.25">
      <c r="A415" s="149" t="s">
        <v>231</v>
      </c>
      <c r="B415" s="150">
        <v>2014</v>
      </c>
      <c r="C415" s="182">
        <v>59</v>
      </c>
      <c r="D415" s="149" t="s">
        <v>86</v>
      </c>
      <c r="E415" s="151">
        <v>0.56605808000000002</v>
      </c>
      <c r="F415" s="152">
        <v>0.20509203000000001</v>
      </c>
      <c r="G415" s="151">
        <v>0.22884989</v>
      </c>
      <c r="H415" s="184">
        <v>2298</v>
      </c>
      <c r="I415" s="184">
        <v>109</v>
      </c>
    </row>
    <row r="416" spans="1:9" ht="35.1" customHeight="1" x14ac:dyDescent="0.25">
      <c r="A416" s="149" t="s">
        <v>240</v>
      </c>
      <c r="B416" s="150">
        <v>2014</v>
      </c>
      <c r="C416" s="182">
        <v>60</v>
      </c>
      <c r="D416" s="149" t="s">
        <v>87</v>
      </c>
      <c r="E416" s="151">
        <v>0.62151811000000001</v>
      </c>
      <c r="F416" s="152">
        <v>0.20226684</v>
      </c>
      <c r="G416" s="151">
        <v>0.17621505000000001</v>
      </c>
      <c r="H416" s="184">
        <v>2237</v>
      </c>
      <c r="I416" s="184">
        <v>165</v>
      </c>
    </row>
    <row r="417" spans="1:9" ht="17.100000000000001" customHeight="1" x14ac:dyDescent="0.25">
      <c r="A417" s="149" t="s">
        <v>231</v>
      </c>
      <c r="B417" s="150">
        <v>2014</v>
      </c>
      <c r="C417" s="182">
        <v>61</v>
      </c>
      <c r="D417" s="149" t="s">
        <v>88</v>
      </c>
      <c r="E417" s="151">
        <v>0.54760072000000004</v>
      </c>
      <c r="F417" s="152">
        <v>0.21869305999999999</v>
      </c>
      <c r="G417" s="151">
        <v>0.23370621999999999</v>
      </c>
      <c r="H417" s="184">
        <v>2366</v>
      </c>
      <c r="I417" s="184">
        <v>29</v>
      </c>
    </row>
    <row r="418" spans="1:9" ht="17.100000000000001" customHeight="1" x14ac:dyDescent="0.25">
      <c r="A418" s="149" t="s">
        <v>231</v>
      </c>
      <c r="B418" s="150">
        <v>2014</v>
      </c>
      <c r="C418" s="182">
        <v>62</v>
      </c>
      <c r="D418" s="149" t="s">
        <v>171</v>
      </c>
      <c r="E418" s="151">
        <v>0.63468628000000005</v>
      </c>
      <c r="F418" s="152">
        <v>0.20294551999999999</v>
      </c>
      <c r="G418" s="151">
        <v>0.16236821000000001</v>
      </c>
      <c r="H418" s="184">
        <v>2230</v>
      </c>
      <c r="I418" s="184">
        <v>170</v>
      </c>
    </row>
    <row r="419" spans="1:9" ht="35.1" customHeight="1" x14ac:dyDescent="0.25">
      <c r="A419" s="149" t="s">
        <v>245</v>
      </c>
      <c r="B419" s="150">
        <v>2014</v>
      </c>
      <c r="C419" s="182">
        <v>63</v>
      </c>
      <c r="D419" s="149" t="s">
        <v>246</v>
      </c>
      <c r="E419" s="151">
        <v>0.50693052000000005</v>
      </c>
      <c r="F419" s="152">
        <v>0.22103225000000001</v>
      </c>
      <c r="G419" s="151">
        <v>0.27203723000000002</v>
      </c>
      <c r="H419" s="184">
        <v>2382</v>
      </c>
      <c r="I419" s="184" t="s">
        <v>233</v>
      </c>
    </row>
    <row r="420" spans="1:9" ht="35.1" customHeight="1" x14ac:dyDescent="0.25">
      <c r="A420" s="149" t="s">
        <v>245</v>
      </c>
      <c r="B420" s="150">
        <v>2014</v>
      </c>
      <c r="C420" s="182">
        <v>64</v>
      </c>
      <c r="D420" s="149" t="s">
        <v>247</v>
      </c>
      <c r="E420" s="151">
        <v>0.48827453999999998</v>
      </c>
      <c r="F420" s="152">
        <v>0.23201305999999999</v>
      </c>
      <c r="G420" s="151">
        <v>0.27971240000000003</v>
      </c>
      <c r="H420" s="184">
        <v>2379</v>
      </c>
      <c r="I420" s="184" t="s">
        <v>233</v>
      </c>
    </row>
    <row r="421" spans="1:9" ht="35.1" customHeight="1" x14ac:dyDescent="0.25">
      <c r="A421" s="149" t="s">
        <v>245</v>
      </c>
      <c r="B421" s="150">
        <v>2014</v>
      </c>
      <c r="C421" s="182">
        <v>65</v>
      </c>
      <c r="D421" s="149" t="s">
        <v>248</v>
      </c>
      <c r="E421" s="151">
        <v>0.46686925000000001</v>
      </c>
      <c r="F421" s="152">
        <v>0.21945522000000001</v>
      </c>
      <c r="G421" s="151">
        <v>0.31367553999999997</v>
      </c>
      <c r="H421" s="184">
        <v>2377</v>
      </c>
      <c r="I421" s="184" t="s">
        <v>233</v>
      </c>
    </row>
    <row r="422" spans="1:9" ht="35.1" customHeight="1" x14ac:dyDescent="0.25">
      <c r="A422" s="149" t="s">
        <v>245</v>
      </c>
      <c r="B422" s="150">
        <v>2014</v>
      </c>
      <c r="C422" s="182">
        <v>66</v>
      </c>
      <c r="D422" s="149" t="s">
        <v>91</v>
      </c>
      <c r="E422" s="151">
        <v>0.42866844999999998</v>
      </c>
      <c r="F422" s="152">
        <v>0.29908439999999997</v>
      </c>
      <c r="G422" s="151">
        <v>0.27224714</v>
      </c>
      <c r="H422" s="184">
        <v>2378</v>
      </c>
      <c r="I422" s="184" t="s">
        <v>233</v>
      </c>
    </row>
    <row r="423" spans="1:9" ht="35.1" customHeight="1" x14ac:dyDescent="0.25">
      <c r="A423" s="149" t="s">
        <v>245</v>
      </c>
      <c r="B423" s="150">
        <v>2014</v>
      </c>
      <c r="C423" s="182">
        <v>67</v>
      </c>
      <c r="D423" s="149" t="s">
        <v>92</v>
      </c>
      <c r="E423" s="151">
        <v>0.28996844999999999</v>
      </c>
      <c r="F423" s="152">
        <v>0.28174801999999999</v>
      </c>
      <c r="G423" s="151">
        <v>0.42828353000000002</v>
      </c>
      <c r="H423" s="184">
        <v>2376</v>
      </c>
      <c r="I423" s="184" t="s">
        <v>233</v>
      </c>
    </row>
    <row r="424" spans="1:9" ht="35.1" customHeight="1" x14ac:dyDescent="0.25">
      <c r="A424" s="149" t="s">
        <v>245</v>
      </c>
      <c r="B424" s="150">
        <v>2014</v>
      </c>
      <c r="C424" s="182">
        <v>68</v>
      </c>
      <c r="D424" s="149" t="s">
        <v>93</v>
      </c>
      <c r="E424" s="151">
        <v>0.57134916999999996</v>
      </c>
      <c r="F424" s="152">
        <v>0.25534881999999998</v>
      </c>
      <c r="G424" s="151">
        <v>0.17330201000000001</v>
      </c>
      <c r="H424" s="184">
        <v>2376</v>
      </c>
      <c r="I424" s="184" t="s">
        <v>233</v>
      </c>
    </row>
    <row r="425" spans="1:9" ht="35.1" customHeight="1" x14ac:dyDescent="0.25">
      <c r="A425" s="149" t="s">
        <v>245</v>
      </c>
      <c r="B425" s="150">
        <v>2014</v>
      </c>
      <c r="C425" s="182">
        <v>69</v>
      </c>
      <c r="D425" s="149" t="s">
        <v>249</v>
      </c>
      <c r="E425" s="151">
        <v>0.68358664000000002</v>
      </c>
      <c r="F425" s="152">
        <v>0.17016825999999999</v>
      </c>
      <c r="G425" s="151">
        <v>0.14624509999999999</v>
      </c>
      <c r="H425" s="184">
        <v>2372</v>
      </c>
      <c r="I425" s="184" t="s">
        <v>233</v>
      </c>
    </row>
    <row r="426" spans="1:9" ht="35.1" customHeight="1" x14ac:dyDescent="0.25">
      <c r="A426" s="149" t="s">
        <v>245</v>
      </c>
      <c r="B426" s="150">
        <v>2014</v>
      </c>
      <c r="C426" s="182">
        <v>70</v>
      </c>
      <c r="D426" s="149" t="s">
        <v>95</v>
      </c>
      <c r="E426" s="151">
        <v>0.62277084000000005</v>
      </c>
      <c r="F426" s="152">
        <v>0.16046576000000001</v>
      </c>
      <c r="G426" s="151">
        <v>0.21676339999999999</v>
      </c>
      <c r="H426" s="184">
        <v>2376</v>
      </c>
      <c r="I426" s="184" t="s">
        <v>233</v>
      </c>
    </row>
    <row r="427" spans="1:9" ht="35.1" customHeight="1" x14ac:dyDescent="0.25">
      <c r="A427" s="149" t="s">
        <v>245</v>
      </c>
      <c r="B427" s="150">
        <v>2014</v>
      </c>
      <c r="C427" s="182">
        <v>71</v>
      </c>
      <c r="D427" s="149" t="s">
        <v>250</v>
      </c>
      <c r="E427" s="151">
        <v>0.60898377999999997</v>
      </c>
      <c r="F427" s="152">
        <v>0.22224421999999999</v>
      </c>
      <c r="G427" s="151">
        <v>0.16877200000000001</v>
      </c>
      <c r="H427" s="184">
        <v>2381</v>
      </c>
      <c r="I427" s="184" t="s">
        <v>233</v>
      </c>
    </row>
    <row r="428" spans="1:9" ht="17.100000000000001" customHeight="1" x14ac:dyDescent="0.25">
      <c r="A428" s="149" t="s">
        <v>231</v>
      </c>
      <c r="B428" s="150">
        <v>2013</v>
      </c>
      <c r="C428" s="182">
        <v>1</v>
      </c>
      <c r="D428" s="149" t="s">
        <v>232</v>
      </c>
      <c r="E428" s="151">
        <v>0.65688210000000002</v>
      </c>
      <c r="F428" s="152">
        <v>0.15270239999999999</v>
      </c>
      <c r="G428" s="151">
        <v>0.19041549999999999</v>
      </c>
      <c r="H428" s="184">
        <v>2416</v>
      </c>
      <c r="I428" s="184" t="s">
        <v>233</v>
      </c>
    </row>
    <row r="429" spans="1:9" ht="17.100000000000001" customHeight="1" x14ac:dyDescent="0.25">
      <c r="A429" s="149" t="s">
        <v>231</v>
      </c>
      <c r="B429" s="150">
        <v>2013</v>
      </c>
      <c r="C429" s="182">
        <v>2</v>
      </c>
      <c r="D429" s="149" t="s">
        <v>18</v>
      </c>
      <c r="E429" s="151">
        <v>0.69028988000000002</v>
      </c>
      <c r="F429" s="152">
        <v>0.15288419</v>
      </c>
      <c r="G429" s="151">
        <v>0.15682594</v>
      </c>
      <c r="H429" s="184">
        <v>2396</v>
      </c>
      <c r="I429" s="184" t="s">
        <v>233</v>
      </c>
    </row>
    <row r="430" spans="1:9" ht="17.100000000000001" customHeight="1" x14ac:dyDescent="0.25">
      <c r="A430" s="149" t="s">
        <v>231</v>
      </c>
      <c r="B430" s="150">
        <v>2013</v>
      </c>
      <c r="C430" s="182">
        <v>3</v>
      </c>
      <c r="D430" s="149" t="s">
        <v>20</v>
      </c>
      <c r="E430" s="151">
        <v>0.53051948999999998</v>
      </c>
      <c r="F430" s="152">
        <v>0.17973641000000001</v>
      </c>
      <c r="G430" s="151">
        <v>0.28974409000000001</v>
      </c>
      <c r="H430" s="184">
        <v>2386</v>
      </c>
      <c r="I430" s="184" t="s">
        <v>233</v>
      </c>
    </row>
    <row r="431" spans="1:9" ht="17.100000000000001" customHeight="1" x14ac:dyDescent="0.25">
      <c r="A431" s="149" t="s">
        <v>231</v>
      </c>
      <c r="B431" s="150">
        <v>2013</v>
      </c>
      <c r="C431" s="182">
        <v>4</v>
      </c>
      <c r="D431" s="149" t="s">
        <v>22</v>
      </c>
      <c r="E431" s="151">
        <v>0.72017193999999995</v>
      </c>
      <c r="F431" s="152">
        <v>0.14281689</v>
      </c>
      <c r="G431" s="151">
        <v>0.13701116999999999</v>
      </c>
      <c r="H431" s="184">
        <v>2399</v>
      </c>
      <c r="I431" s="184" t="s">
        <v>233</v>
      </c>
    </row>
    <row r="432" spans="1:9" ht="17.100000000000001" customHeight="1" x14ac:dyDescent="0.25">
      <c r="A432" s="149" t="s">
        <v>231</v>
      </c>
      <c r="B432" s="150">
        <v>2013</v>
      </c>
      <c r="C432" s="182">
        <v>5</v>
      </c>
      <c r="D432" s="149" t="s">
        <v>24</v>
      </c>
      <c r="E432" s="151">
        <v>0.85124763000000003</v>
      </c>
      <c r="F432" s="152">
        <v>9.6710870000000004E-2</v>
      </c>
      <c r="G432" s="151">
        <v>5.2041499999999997E-2</v>
      </c>
      <c r="H432" s="184">
        <v>2385</v>
      </c>
      <c r="I432" s="184" t="s">
        <v>233</v>
      </c>
    </row>
    <row r="433" spans="1:9" ht="17.100000000000001" customHeight="1" x14ac:dyDescent="0.25">
      <c r="A433" s="149" t="s">
        <v>231</v>
      </c>
      <c r="B433" s="150">
        <v>2013</v>
      </c>
      <c r="C433" s="182">
        <v>6</v>
      </c>
      <c r="D433" s="149" t="s">
        <v>27</v>
      </c>
      <c r="E433" s="151">
        <v>0.71347919000000004</v>
      </c>
      <c r="F433" s="152">
        <v>0.14498032999999999</v>
      </c>
      <c r="G433" s="151">
        <v>0.14154048999999999</v>
      </c>
      <c r="H433" s="184">
        <v>2392</v>
      </c>
      <c r="I433" s="184" t="s">
        <v>233</v>
      </c>
    </row>
    <row r="434" spans="1:9" ht="17.100000000000001" customHeight="1" x14ac:dyDescent="0.25">
      <c r="A434" s="149" t="s">
        <v>231</v>
      </c>
      <c r="B434" s="150">
        <v>2013</v>
      </c>
      <c r="C434" s="182">
        <v>7</v>
      </c>
      <c r="D434" s="149" t="s">
        <v>30</v>
      </c>
      <c r="E434" s="151">
        <v>0.97295613000000003</v>
      </c>
      <c r="F434" s="152">
        <v>1.659683E-2</v>
      </c>
      <c r="G434" s="151">
        <v>1.0447039999999999E-2</v>
      </c>
      <c r="H434" s="184">
        <v>2401</v>
      </c>
      <c r="I434" s="184" t="s">
        <v>233</v>
      </c>
    </row>
    <row r="435" spans="1:9" ht="17.100000000000001" customHeight="1" x14ac:dyDescent="0.25">
      <c r="A435" s="149" t="s">
        <v>231</v>
      </c>
      <c r="B435" s="150">
        <v>2013</v>
      </c>
      <c r="C435" s="182">
        <v>8</v>
      </c>
      <c r="D435" s="149" t="s">
        <v>33</v>
      </c>
      <c r="E435" s="151">
        <v>0.89447398</v>
      </c>
      <c r="F435" s="152">
        <v>8.8973189999999994E-2</v>
      </c>
      <c r="G435" s="151">
        <v>1.6552830000000001E-2</v>
      </c>
      <c r="H435" s="184">
        <v>2404</v>
      </c>
      <c r="I435" s="184" t="s">
        <v>233</v>
      </c>
    </row>
    <row r="436" spans="1:9" ht="17.100000000000001" customHeight="1" x14ac:dyDescent="0.25">
      <c r="A436" s="149" t="s">
        <v>231</v>
      </c>
      <c r="B436" s="150">
        <v>2013</v>
      </c>
      <c r="C436" s="182">
        <v>9</v>
      </c>
      <c r="D436" s="149" t="s">
        <v>136</v>
      </c>
      <c r="E436" s="151">
        <v>0.44526568</v>
      </c>
      <c r="F436" s="152">
        <v>0.16391180999999999</v>
      </c>
      <c r="G436" s="151">
        <v>0.39082251000000001</v>
      </c>
      <c r="H436" s="184">
        <v>2406</v>
      </c>
      <c r="I436" s="184">
        <v>8</v>
      </c>
    </row>
    <row r="437" spans="1:9" ht="17.100000000000001" customHeight="1" x14ac:dyDescent="0.25">
      <c r="A437" s="149" t="s">
        <v>231</v>
      </c>
      <c r="B437" s="150">
        <v>2013</v>
      </c>
      <c r="C437" s="182">
        <v>10</v>
      </c>
      <c r="D437" s="149" t="s">
        <v>234</v>
      </c>
      <c r="E437" s="151">
        <v>0.6159367</v>
      </c>
      <c r="F437" s="152">
        <v>0.15697405</v>
      </c>
      <c r="G437" s="151">
        <v>0.22708924999999999</v>
      </c>
      <c r="H437" s="184">
        <v>2400</v>
      </c>
      <c r="I437" s="184">
        <v>3</v>
      </c>
    </row>
    <row r="438" spans="1:9" ht="17.100000000000001" customHeight="1" x14ac:dyDescent="0.25">
      <c r="A438" s="149" t="s">
        <v>231</v>
      </c>
      <c r="B438" s="150">
        <v>2013</v>
      </c>
      <c r="C438" s="182">
        <v>11</v>
      </c>
      <c r="D438" s="149" t="s">
        <v>235</v>
      </c>
      <c r="E438" s="151">
        <v>0.52616269999999998</v>
      </c>
      <c r="F438" s="152">
        <v>0.17783152999999999</v>
      </c>
      <c r="G438" s="151">
        <v>0.29600577</v>
      </c>
      <c r="H438" s="184">
        <v>2337</v>
      </c>
      <c r="I438" s="184">
        <v>18</v>
      </c>
    </row>
    <row r="439" spans="1:9" ht="17.100000000000001" customHeight="1" x14ac:dyDescent="0.25">
      <c r="A439" s="149" t="s">
        <v>231</v>
      </c>
      <c r="B439" s="150">
        <v>2013</v>
      </c>
      <c r="C439" s="182">
        <v>12</v>
      </c>
      <c r="D439" s="149" t="s">
        <v>400</v>
      </c>
      <c r="E439" s="151">
        <v>0.83544779999999996</v>
      </c>
      <c r="F439" s="152">
        <v>8.6225179999999998E-2</v>
      </c>
      <c r="G439" s="151">
        <v>7.8327019999999997E-2</v>
      </c>
      <c r="H439" s="184">
        <v>2389</v>
      </c>
      <c r="I439" s="184">
        <v>14</v>
      </c>
    </row>
    <row r="440" spans="1:9" ht="17.100000000000001" customHeight="1" x14ac:dyDescent="0.25">
      <c r="A440" s="149" t="s">
        <v>231</v>
      </c>
      <c r="B440" s="150">
        <v>2013</v>
      </c>
      <c r="C440" s="182">
        <v>13</v>
      </c>
      <c r="D440" s="149" t="s">
        <v>45</v>
      </c>
      <c r="E440" s="151">
        <v>0.88435995000000001</v>
      </c>
      <c r="F440" s="152">
        <v>7.7654260000000003E-2</v>
      </c>
      <c r="G440" s="151">
        <v>3.7985789999999998E-2</v>
      </c>
      <c r="H440" s="184">
        <v>2383</v>
      </c>
      <c r="I440" s="184">
        <v>8</v>
      </c>
    </row>
    <row r="441" spans="1:9" ht="35.1" customHeight="1" x14ac:dyDescent="0.25">
      <c r="A441" s="149" t="s">
        <v>231</v>
      </c>
      <c r="B441" s="150">
        <v>2013</v>
      </c>
      <c r="C441" s="182">
        <v>14</v>
      </c>
      <c r="D441" s="149" t="s">
        <v>137</v>
      </c>
      <c r="E441" s="151">
        <v>0.83273680000000005</v>
      </c>
      <c r="F441" s="152">
        <v>9.4603389999999996E-2</v>
      </c>
      <c r="G441" s="151">
        <v>7.265982E-2</v>
      </c>
      <c r="H441" s="184">
        <v>2404</v>
      </c>
      <c r="I441" s="184">
        <v>8</v>
      </c>
    </row>
    <row r="442" spans="1:9" ht="17.100000000000001" customHeight="1" x14ac:dyDescent="0.25">
      <c r="A442" s="149" t="s">
        <v>231</v>
      </c>
      <c r="B442" s="150">
        <v>2013</v>
      </c>
      <c r="C442" s="182">
        <v>15</v>
      </c>
      <c r="D442" s="149" t="s">
        <v>46</v>
      </c>
      <c r="E442" s="151">
        <v>0.55048262000000003</v>
      </c>
      <c r="F442" s="152">
        <v>0.16355238</v>
      </c>
      <c r="G442" s="151">
        <v>0.28596500000000002</v>
      </c>
      <c r="H442" s="184">
        <v>2357</v>
      </c>
      <c r="I442" s="184">
        <v>52</v>
      </c>
    </row>
    <row r="443" spans="1:9" ht="17.100000000000001" customHeight="1" x14ac:dyDescent="0.25">
      <c r="A443" s="149" t="s">
        <v>231</v>
      </c>
      <c r="B443" s="150">
        <v>2013</v>
      </c>
      <c r="C443" s="182">
        <v>16</v>
      </c>
      <c r="D443" s="149" t="s">
        <v>47</v>
      </c>
      <c r="E443" s="151">
        <v>0.75173889999999999</v>
      </c>
      <c r="F443" s="152">
        <v>0.16149848999999999</v>
      </c>
      <c r="G443" s="151">
        <v>8.6762610000000004E-2</v>
      </c>
      <c r="H443" s="184">
        <v>2383</v>
      </c>
      <c r="I443" s="184">
        <v>25</v>
      </c>
    </row>
    <row r="444" spans="1:9" ht="17.100000000000001" customHeight="1" x14ac:dyDescent="0.25">
      <c r="A444" s="149" t="s">
        <v>231</v>
      </c>
      <c r="B444" s="150">
        <v>2013</v>
      </c>
      <c r="C444" s="182">
        <v>17</v>
      </c>
      <c r="D444" s="149" t="s">
        <v>237</v>
      </c>
      <c r="E444" s="151">
        <v>0.63122522000000003</v>
      </c>
      <c r="F444" s="152">
        <v>0.20323139000000001</v>
      </c>
      <c r="G444" s="151">
        <v>0.16554339000000001</v>
      </c>
      <c r="H444" s="184">
        <v>2232</v>
      </c>
      <c r="I444" s="184">
        <v>180</v>
      </c>
    </row>
    <row r="445" spans="1:9" ht="17.100000000000001" customHeight="1" x14ac:dyDescent="0.25">
      <c r="A445" s="149" t="s">
        <v>231</v>
      </c>
      <c r="B445" s="150">
        <v>2013</v>
      </c>
      <c r="C445" s="182">
        <v>18</v>
      </c>
      <c r="D445" s="149" t="s">
        <v>49</v>
      </c>
      <c r="E445" s="151">
        <v>0.47064428000000003</v>
      </c>
      <c r="F445" s="152">
        <v>0.24867299000000001</v>
      </c>
      <c r="G445" s="151">
        <v>0.28068272999999999</v>
      </c>
      <c r="H445" s="184">
        <v>2368</v>
      </c>
      <c r="I445" s="184">
        <v>45</v>
      </c>
    </row>
    <row r="446" spans="1:9" ht="35.1" customHeight="1" x14ac:dyDescent="0.25">
      <c r="A446" s="149" t="s">
        <v>231</v>
      </c>
      <c r="B446" s="150">
        <v>2013</v>
      </c>
      <c r="C446" s="182">
        <v>19</v>
      </c>
      <c r="D446" s="149" t="s">
        <v>138</v>
      </c>
      <c r="E446" s="151">
        <v>0.42544631999999999</v>
      </c>
      <c r="F446" s="152">
        <v>0.18225368</v>
      </c>
      <c r="G446" s="151">
        <v>0.39229999999999998</v>
      </c>
      <c r="H446" s="184">
        <v>2357</v>
      </c>
      <c r="I446" s="184">
        <v>63</v>
      </c>
    </row>
    <row r="447" spans="1:9" ht="17.100000000000001" customHeight="1" x14ac:dyDescent="0.25">
      <c r="A447" s="149" t="s">
        <v>231</v>
      </c>
      <c r="B447" s="150">
        <v>2013</v>
      </c>
      <c r="C447" s="182">
        <v>20</v>
      </c>
      <c r="D447" s="149" t="s">
        <v>238</v>
      </c>
      <c r="E447" s="151">
        <v>0.75174289000000005</v>
      </c>
      <c r="F447" s="152">
        <v>0.13187666000000001</v>
      </c>
      <c r="G447" s="151">
        <v>0.11638045</v>
      </c>
      <c r="H447" s="184">
        <v>2418</v>
      </c>
      <c r="I447" s="184" t="s">
        <v>233</v>
      </c>
    </row>
    <row r="448" spans="1:9" ht="17.100000000000001" customHeight="1" x14ac:dyDescent="0.25">
      <c r="A448" s="149" t="s">
        <v>231</v>
      </c>
      <c r="B448" s="150">
        <v>2013</v>
      </c>
      <c r="C448" s="182">
        <v>21</v>
      </c>
      <c r="D448" s="149" t="s">
        <v>51</v>
      </c>
      <c r="E448" s="151">
        <v>0.60521418999999999</v>
      </c>
      <c r="F448" s="152">
        <v>0.19880075999999999</v>
      </c>
      <c r="G448" s="151">
        <v>0.19598504</v>
      </c>
      <c r="H448" s="184">
        <v>2284</v>
      </c>
      <c r="I448" s="184">
        <v>131</v>
      </c>
    </row>
    <row r="449" spans="1:9" ht="17.100000000000001" customHeight="1" x14ac:dyDescent="0.25">
      <c r="A449" s="149" t="s">
        <v>231</v>
      </c>
      <c r="B449" s="150">
        <v>2013</v>
      </c>
      <c r="C449" s="182">
        <v>22</v>
      </c>
      <c r="D449" s="149" t="s">
        <v>52</v>
      </c>
      <c r="E449" s="151">
        <v>0.32078221000000001</v>
      </c>
      <c r="F449" s="152">
        <v>0.25795833000000001</v>
      </c>
      <c r="G449" s="151">
        <v>0.42125945999999997</v>
      </c>
      <c r="H449" s="184">
        <v>2197</v>
      </c>
      <c r="I449" s="184">
        <v>205</v>
      </c>
    </row>
    <row r="450" spans="1:9" ht="17.100000000000001" customHeight="1" x14ac:dyDescent="0.25">
      <c r="A450" s="149" t="s">
        <v>231</v>
      </c>
      <c r="B450" s="150">
        <v>2013</v>
      </c>
      <c r="C450" s="182">
        <v>23</v>
      </c>
      <c r="D450" s="149" t="s">
        <v>53</v>
      </c>
      <c r="E450" s="151">
        <v>0.24103327999999999</v>
      </c>
      <c r="F450" s="152">
        <v>0.29362159999999998</v>
      </c>
      <c r="G450" s="151">
        <v>0.46534512</v>
      </c>
      <c r="H450" s="184">
        <v>2026</v>
      </c>
      <c r="I450" s="184">
        <v>378</v>
      </c>
    </row>
    <row r="451" spans="1:9" ht="17.100000000000001" customHeight="1" x14ac:dyDescent="0.25">
      <c r="A451" s="149" t="s">
        <v>231</v>
      </c>
      <c r="B451" s="150">
        <v>2013</v>
      </c>
      <c r="C451" s="182">
        <v>24</v>
      </c>
      <c r="D451" s="149" t="s">
        <v>239</v>
      </c>
      <c r="E451" s="151">
        <v>0.23528597000000001</v>
      </c>
      <c r="F451" s="152">
        <v>0.2496073</v>
      </c>
      <c r="G451" s="151">
        <v>0.51510672999999996</v>
      </c>
      <c r="H451" s="184">
        <v>2173</v>
      </c>
      <c r="I451" s="184">
        <v>230</v>
      </c>
    </row>
    <row r="452" spans="1:9" ht="17.100000000000001" customHeight="1" x14ac:dyDescent="0.25">
      <c r="A452" s="149" t="s">
        <v>231</v>
      </c>
      <c r="B452" s="150">
        <v>2013</v>
      </c>
      <c r="C452" s="182">
        <v>25</v>
      </c>
      <c r="D452" s="149" t="s">
        <v>55</v>
      </c>
      <c r="E452" s="151">
        <v>0.32858005000000001</v>
      </c>
      <c r="F452" s="152">
        <v>0.23393607999999999</v>
      </c>
      <c r="G452" s="151">
        <v>0.43748387</v>
      </c>
      <c r="H452" s="184">
        <v>2136</v>
      </c>
      <c r="I452" s="184">
        <v>267</v>
      </c>
    </row>
    <row r="453" spans="1:9" ht="17.100000000000001" customHeight="1" x14ac:dyDescent="0.25">
      <c r="A453" s="149" t="s">
        <v>231</v>
      </c>
      <c r="B453" s="150">
        <v>2013</v>
      </c>
      <c r="C453" s="182">
        <v>26</v>
      </c>
      <c r="D453" s="149" t="s">
        <v>56</v>
      </c>
      <c r="E453" s="151">
        <v>0.73187413000000001</v>
      </c>
      <c r="F453" s="152">
        <v>0.12711938</v>
      </c>
      <c r="G453" s="151">
        <v>0.14100649000000001</v>
      </c>
      <c r="H453" s="184">
        <v>2397</v>
      </c>
      <c r="I453" s="184">
        <v>9</v>
      </c>
    </row>
    <row r="454" spans="1:9" ht="17.100000000000001" customHeight="1" x14ac:dyDescent="0.25">
      <c r="A454" s="149" t="s">
        <v>231</v>
      </c>
      <c r="B454" s="150">
        <v>2013</v>
      </c>
      <c r="C454" s="182">
        <v>27</v>
      </c>
      <c r="D454" s="149" t="s">
        <v>57</v>
      </c>
      <c r="E454" s="151">
        <v>0.53485152999999996</v>
      </c>
      <c r="F454" s="152">
        <v>0.31799328999999998</v>
      </c>
      <c r="G454" s="151">
        <v>0.14715518</v>
      </c>
      <c r="H454" s="184">
        <v>2244</v>
      </c>
      <c r="I454" s="184">
        <v>171</v>
      </c>
    </row>
    <row r="455" spans="1:9" ht="17.100000000000001" customHeight="1" x14ac:dyDescent="0.25">
      <c r="A455" s="149" t="s">
        <v>240</v>
      </c>
      <c r="B455" s="150">
        <v>2013</v>
      </c>
      <c r="C455" s="182">
        <v>28</v>
      </c>
      <c r="D455" s="149" t="s">
        <v>58</v>
      </c>
      <c r="E455" s="151">
        <v>0.85211775000000001</v>
      </c>
      <c r="F455" s="152">
        <v>0.12139099</v>
      </c>
      <c r="G455" s="151">
        <v>2.6491250000000001E-2</v>
      </c>
      <c r="H455" s="184">
        <v>2411</v>
      </c>
      <c r="I455" s="184" t="s">
        <v>233</v>
      </c>
    </row>
    <row r="456" spans="1:9" ht="35.1" customHeight="1" x14ac:dyDescent="0.25">
      <c r="A456" s="149" t="s">
        <v>231</v>
      </c>
      <c r="B456" s="150">
        <v>2013</v>
      </c>
      <c r="C456" s="182">
        <v>29</v>
      </c>
      <c r="D456" s="149" t="s">
        <v>401</v>
      </c>
      <c r="E456" s="151">
        <v>0.74220805000000001</v>
      </c>
      <c r="F456" s="152">
        <v>0.15759059</v>
      </c>
      <c r="G456" s="151">
        <v>0.10020137</v>
      </c>
      <c r="H456" s="184">
        <v>2328</v>
      </c>
      <c r="I456" s="184">
        <v>58</v>
      </c>
    </row>
    <row r="457" spans="1:9" ht="17.100000000000001" customHeight="1" x14ac:dyDescent="0.25">
      <c r="A457" s="149" t="s">
        <v>231</v>
      </c>
      <c r="B457" s="150">
        <v>2013</v>
      </c>
      <c r="C457" s="182">
        <v>30</v>
      </c>
      <c r="D457" s="149" t="s">
        <v>60</v>
      </c>
      <c r="E457" s="151">
        <v>0.34094880999999999</v>
      </c>
      <c r="F457" s="152">
        <v>0.25344818000000002</v>
      </c>
      <c r="G457" s="151">
        <v>0.40560300999999999</v>
      </c>
      <c r="H457" s="184">
        <v>2307</v>
      </c>
      <c r="I457" s="184">
        <v>82</v>
      </c>
    </row>
    <row r="458" spans="1:9" ht="17.100000000000001" customHeight="1" x14ac:dyDescent="0.25">
      <c r="A458" s="149" t="s">
        <v>231</v>
      </c>
      <c r="B458" s="150">
        <v>2013</v>
      </c>
      <c r="C458" s="182">
        <v>31</v>
      </c>
      <c r="D458" s="149" t="s">
        <v>61</v>
      </c>
      <c r="E458" s="151">
        <v>0.41648256</v>
      </c>
      <c r="F458" s="152">
        <v>0.24495686</v>
      </c>
      <c r="G458" s="151">
        <v>0.33856058</v>
      </c>
      <c r="H458" s="184">
        <v>2311</v>
      </c>
      <c r="I458" s="184">
        <v>73</v>
      </c>
    </row>
    <row r="459" spans="1:9" ht="17.100000000000001" customHeight="1" x14ac:dyDescent="0.25">
      <c r="A459" s="149" t="s">
        <v>231</v>
      </c>
      <c r="B459" s="150">
        <v>2013</v>
      </c>
      <c r="C459" s="182">
        <v>32</v>
      </c>
      <c r="D459" s="149" t="s">
        <v>62</v>
      </c>
      <c r="E459" s="151">
        <v>0.32835147999999997</v>
      </c>
      <c r="F459" s="152">
        <v>0.26701719000000002</v>
      </c>
      <c r="G459" s="151">
        <v>0.40463133000000001</v>
      </c>
      <c r="H459" s="184">
        <v>2288</v>
      </c>
      <c r="I459" s="184">
        <v>92</v>
      </c>
    </row>
    <row r="460" spans="1:9" ht="17.100000000000001" customHeight="1" x14ac:dyDescent="0.25">
      <c r="A460" s="149" t="s">
        <v>231</v>
      </c>
      <c r="B460" s="150">
        <v>2013</v>
      </c>
      <c r="C460" s="182">
        <v>33</v>
      </c>
      <c r="D460" s="149" t="s">
        <v>63</v>
      </c>
      <c r="E460" s="151">
        <v>0.15862641999999999</v>
      </c>
      <c r="F460" s="152">
        <v>0.22051056999999999</v>
      </c>
      <c r="G460" s="151">
        <v>0.62086300999999999</v>
      </c>
      <c r="H460" s="184">
        <v>2206</v>
      </c>
      <c r="I460" s="184">
        <v>170</v>
      </c>
    </row>
    <row r="461" spans="1:9" ht="35.1" customHeight="1" x14ac:dyDescent="0.25">
      <c r="A461" s="149" t="s">
        <v>231</v>
      </c>
      <c r="B461" s="150">
        <v>2013</v>
      </c>
      <c r="C461" s="182">
        <v>34</v>
      </c>
      <c r="D461" s="149" t="s">
        <v>139</v>
      </c>
      <c r="E461" s="151">
        <v>0.53080941000000004</v>
      </c>
      <c r="F461" s="152">
        <v>0.27111271999999997</v>
      </c>
      <c r="G461" s="151">
        <v>0.19807785999999999</v>
      </c>
      <c r="H461" s="184">
        <v>2131</v>
      </c>
      <c r="I461" s="184">
        <v>258</v>
      </c>
    </row>
    <row r="462" spans="1:9" ht="17.100000000000001" customHeight="1" x14ac:dyDescent="0.25">
      <c r="A462" s="149" t="s">
        <v>231</v>
      </c>
      <c r="B462" s="150">
        <v>2013</v>
      </c>
      <c r="C462" s="182">
        <v>35</v>
      </c>
      <c r="D462" s="149" t="s">
        <v>64</v>
      </c>
      <c r="E462" s="151">
        <v>0.85860163</v>
      </c>
      <c r="F462" s="152">
        <v>0.11039184</v>
      </c>
      <c r="G462" s="151">
        <v>3.1006530000000001E-2</v>
      </c>
      <c r="H462" s="184">
        <v>2321</v>
      </c>
      <c r="I462" s="184">
        <v>72</v>
      </c>
    </row>
    <row r="463" spans="1:9" ht="17.100000000000001" customHeight="1" x14ac:dyDescent="0.25">
      <c r="A463" s="149" t="s">
        <v>231</v>
      </c>
      <c r="B463" s="150">
        <v>2013</v>
      </c>
      <c r="C463" s="182">
        <v>36</v>
      </c>
      <c r="D463" s="149" t="s">
        <v>65</v>
      </c>
      <c r="E463" s="151">
        <v>0.75335231999999996</v>
      </c>
      <c r="F463" s="152">
        <v>0.16491314000000001</v>
      </c>
      <c r="G463" s="151">
        <v>8.1734539999999994E-2</v>
      </c>
      <c r="H463" s="184">
        <v>2323</v>
      </c>
      <c r="I463" s="184">
        <v>55</v>
      </c>
    </row>
    <row r="464" spans="1:9" ht="35.1" customHeight="1" x14ac:dyDescent="0.25">
      <c r="A464" s="149" t="s">
        <v>231</v>
      </c>
      <c r="B464" s="150">
        <v>2013</v>
      </c>
      <c r="C464" s="182">
        <v>37</v>
      </c>
      <c r="D464" s="149" t="s">
        <v>66</v>
      </c>
      <c r="E464" s="151">
        <v>0.45691978</v>
      </c>
      <c r="F464" s="152">
        <v>0.21903599000000001</v>
      </c>
      <c r="G464" s="151">
        <v>0.32404422999999999</v>
      </c>
      <c r="H464" s="184">
        <v>2142</v>
      </c>
      <c r="I464" s="184">
        <v>241</v>
      </c>
    </row>
    <row r="465" spans="1:9" ht="53.1" customHeight="1" x14ac:dyDescent="0.25">
      <c r="A465" s="149" t="s">
        <v>231</v>
      </c>
      <c r="B465" s="150">
        <v>2013</v>
      </c>
      <c r="C465" s="182">
        <v>38</v>
      </c>
      <c r="D465" s="149" t="s">
        <v>140</v>
      </c>
      <c r="E465" s="151">
        <v>0.63481540999999997</v>
      </c>
      <c r="F465" s="152">
        <v>0.20694377</v>
      </c>
      <c r="G465" s="151">
        <v>0.15824082</v>
      </c>
      <c r="H465" s="184">
        <v>2015</v>
      </c>
      <c r="I465" s="184">
        <v>359</v>
      </c>
    </row>
    <row r="466" spans="1:9" ht="17.100000000000001" customHeight="1" x14ac:dyDescent="0.25">
      <c r="A466" s="149" t="s">
        <v>231</v>
      </c>
      <c r="B466" s="150">
        <v>2013</v>
      </c>
      <c r="C466" s="182">
        <v>39</v>
      </c>
      <c r="D466" s="149" t="s">
        <v>67</v>
      </c>
      <c r="E466" s="151">
        <v>0.72249666000000001</v>
      </c>
      <c r="F466" s="152">
        <v>0.18356085999999999</v>
      </c>
      <c r="G466" s="151">
        <v>9.3942479999999995E-2</v>
      </c>
      <c r="H466" s="184">
        <v>2331</v>
      </c>
      <c r="I466" s="184">
        <v>52</v>
      </c>
    </row>
    <row r="467" spans="1:9" ht="17.100000000000001" customHeight="1" x14ac:dyDescent="0.25">
      <c r="A467" s="149" t="s">
        <v>231</v>
      </c>
      <c r="B467" s="150">
        <v>2013</v>
      </c>
      <c r="C467" s="182">
        <v>40</v>
      </c>
      <c r="D467" s="149" t="s">
        <v>242</v>
      </c>
      <c r="E467" s="151">
        <v>0.63754485000000005</v>
      </c>
      <c r="F467" s="152">
        <v>0.19636355</v>
      </c>
      <c r="G467" s="151">
        <v>0.16609160000000001</v>
      </c>
      <c r="H467" s="184">
        <v>2387</v>
      </c>
      <c r="I467" s="184" t="s">
        <v>233</v>
      </c>
    </row>
    <row r="468" spans="1:9" ht="17.100000000000001" customHeight="1" x14ac:dyDescent="0.25">
      <c r="A468" s="149" t="s">
        <v>231</v>
      </c>
      <c r="B468" s="150">
        <v>2013</v>
      </c>
      <c r="C468" s="182">
        <v>41</v>
      </c>
      <c r="D468" s="149" t="s">
        <v>243</v>
      </c>
      <c r="E468" s="151">
        <v>0.39653557</v>
      </c>
      <c r="F468" s="152">
        <v>0.24942486999999999</v>
      </c>
      <c r="G468" s="151">
        <v>0.35403955999999998</v>
      </c>
      <c r="H468" s="184">
        <v>2099</v>
      </c>
      <c r="I468" s="184">
        <v>291</v>
      </c>
    </row>
    <row r="469" spans="1:9" ht="17.100000000000001" customHeight="1" x14ac:dyDescent="0.25">
      <c r="A469" s="149" t="s">
        <v>231</v>
      </c>
      <c r="B469" s="150">
        <v>2013</v>
      </c>
      <c r="C469" s="182">
        <v>42</v>
      </c>
      <c r="D469" s="149" t="s">
        <v>70</v>
      </c>
      <c r="E469" s="151">
        <v>0.82397461000000005</v>
      </c>
      <c r="F469" s="152">
        <v>8.8885829999999999E-2</v>
      </c>
      <c r="G469" s="151">
        <v>8.7139560000000005E-2</v>
      </c>
      <c r="H469" s="184">
        <v>2369</v>
      </c>
      <c r="I469" s="184">
        <v>9</v>
      </c>
    </row>
    <row r="470" spans="1:9" ht="17.100000000000001" customHeight="1" x14ac:dyDescent="0.25">
      <c r="A470" s="149" t="s">
        <v>231</v>
      </c>
      <c r="B470" s="150">
        <v>2013</v>
      </c>
      <c r="C470" s="182">
        <v>43</v>
      </c>
      <c r="D470" s="149" t="s">
        <v>71</v>
      </c>
      <c r="E470" s="151">
        <v>0.63893387000000001</v>
      </c>
      <c r="F470" s="152">
        <v>0.16859673</v>
      </c>
      <c r="G470" s="151">
        <v>0.19246938999999999</v>
      </c>
      <c r="H470" s="184">
        <v>2375</v>
      </c>
      <c r="I470" s="184">
        <v>4</v>
      </c>
    </row>
    <row r="471" spans="1:9" ht="17.100000000000001" customHeight="1" x14ac:dyDescent="0.25">
      <c r="A471" s="149" t="s">
        <v>231</v>
      </c>
      <c r="B471" s="150">
        <v>2013</v>
      </c>
      <c r="C471" s="182">
        <v>44</v>
      </c>
      <c r="D471" s="149" t="s">
        <v>72</v>
      </c>
      <c r="E471" s="151">
        <v>0.57044256999999998</v>
      </c>
      <c r="F471" s="152">
        <v>0.18603612</v>
      </c>
      <c r="G471" s="151">
        <v>0.24352130999999999</v>
      </c>
      <c r="H471" s="184">
        <v>2349</v>
      </c>
      <c r="I471" s="184">
        <v>15</v>
      </c>
    </row>
    <row r="472" spans="1:9" ht="17.100000000000001" customHeight="1" x14ac:dyDescent="0.25">
      <c r="A472" s="149" t="s">
        <v>231</v>
      </c>
      <c r="B472" s="150">
        <v>2013</v>
      </c>
      <c r="C472" s="182">
        <v>45</v>
      </c>
      <c r="D472" s="149" t="s">
        <v>73</v>
      </c>
      <c r="E472" s="151">
        <v>0.66167396000000001</v>
      </c>
      <c r="F472" s="152">
        <v>0.22236562000000001</v>
      </c>
      <c r="G472" s="151">
        <v>0.11596041999999999</v>
      </c>
      <c r="H472" s="184">
        <v>2031</v>
      </c>
      <c r="I472" s="184">
        <v>342</v>
      </c>
    </row>
    <row r="473" spans="1:9" ht="17.100000000000001" customHeight="1" x14ac:dyDescent="0.25">
      <c r="A473" s="149" t="s">
        <v>231</v>
      </c>
      <c r="B473" s="150">
        <v>2013</v>
      </c>
      <c r="C473" s="182">
        <v>46</v>
      </c>
      <c r="D473" s="149" t="s">
        <v>74</v>
      </c>
      <c r="E473" s="151">
        <v>0.57195112999999997</v>
      </c>
      <c r="F473" s="152">
        <v>0.19743758</v>
      </c>
      <c r="G473" s="151">
        <v>0.23061129</v>
      </c>
      <c r="H473" s="184">
        <v>2366</v>
      </c>
      <c r="I473" s="184">
        <v>9</v>
      </c>
    </row>
    <row r="474" spans="1:9" ht="17.100000000000001" customHeight="1" x14ac:dyDescent="0.25">
      <c r="A474" s="149" t="s">
        <v>231</v>
      </c>
      <c r="B474" s="150">
        <v>2013</v>
      </c>
      <c r="C474" s="182">
        <v>47</v>
      </c>
      <c r="D474" s="149" t="s">
        <v>75</v>
      </c>
      <c r="E474" s="151">
        <v>0.66118438999999996</v>
      </c>
      <c r="F474" s="152">
        <v>0.17015374999999999</v>
      </c>
      <c r="G474" s="151">
        <v>0.16866186999999999</v>
      </c>
      <c r="H474" s="184">
        <v>2342</v>
      </c>
      <c r="I474" s="184">
        <v>35</v>
      </c>
    </row>
    <row r="475" spans="1:9" ht="17.100000000000001" customHeight="1" x14ac:dyDescent="0.25">
      <c r="A475" s="149" t="s">
        <v>231</v>
      </c>
      <c r="B475" s="150">
        <v>2013</v>
      </c>
      <c r="C475" s="182">
        <v>48</v>
      </c>
      <c r="D475" s="149" t="s">
        <v>76</v>
      </c>
      <c r="E475" s="151">
        <v>0.75758789999999998</v>
      </c>
      <c r="F475" s="152">
        <v>0.10617528</v>
      </c>
      <c r="G475" s="151">
        <v>0.13623681000000001</v>
      </c>
      <c r="H475" s="184">
        <v>2366</v>
      </c>
      <c r="I475" s="184" t="s">
        <v>233</v>
      </c>
    </row>
    <row r="476" spans="1:9" ht="17.100000000000001" customHeight="1" x14ac:dyDescent="0.25">
      <c r="A476" s="149" t="s">
        <v>231</v>
      </c>
      <c r="B476" s="150">
        <v>2013</v>
      </c>
      <c r="C476" s="182">
        <v>49</v>
      </c>
      <c r="D476" s="149" t="s">
        <v>77</v>
      </c>
      <c r="E476" s="151">
        <v>0.80407607000000003</v>
      </c>
      <c r="F476" s="152">
        <v>9.2893770000000001E-2</v>
      </c>
      <c r="G476" s="151">
        <v>0.10303016</v>
      </c>
      <c r="H476" s="184">
        <v>2363</v>
      </c>
      <c r="I476" s="184" t="s">
        <v>233</v>
      </c>
    </row>
    <row r="477" spans="1:9" ht="17.100000000000001" customHeight="1" x14ac:dyDescent="0.25">
      <c r="A477" s="149" t="s">
        <v>231</v>
      </c>
      <c r="B477" s="150">
        <v>2013</v>
      </c>
      <c r="C477" s="182">
        <v>50</v>
      </c>
      <c r="D477" s="149" t="s">
        <v>78</v>
      </c>
      <c r="E477" s="151">
        <v>0.87988047999999996</v>
      </c>
      <c r="F477" s="152">
        <v>4.5166310000000001E-2</v>
      </c>
      <c r="G477" s="151">
        <v>7.4953210000000006E-2</v>
      </c>
      <c r="H477" s="184">
        <v>2363</v>
      </c>
      <c r="I477" s="184" t="s">
        <v>233</v>
      </c>
    </row>
    <row r="478" spans="1:9" ht="17.100000000000001" customHeight="1" x14ac:dyDescent="0.25">
      <c r="A478" s="149" t="s">
        <v>231</v>
      </c>
      <c r="B478" s="150">
        <v>2013</v>
      </c>
      <c r="C478" s="182">
        <v>51</v>
      </c>
      <c r="D478" s="149" t="s">
        <v>79</v>
      </c>
      <c r="E478" s="151">
        <v>0.65433300000000005</v>
      </c>
      <c r="F478" s="152">
        <v>0.16665919000000001</v>
      </c>
      <c r="G478" s="151">
        <v>0.17900779999999999</v>
      </c>
      <c r="H478" s="184">
        <v>2371</v>
      </c>
      <c r="I478" s="184" t="s">
        <v>233</v>
      </c>
    </row>
    <row r="479" spans="1:9" ht="17.100000000000001" customHeight="1" x14ac:dyDescent="0.25">
      <c r="A479" s="149" t="s">
        <v>240</v>
      </c>
      <c r="B479" s="150">
        <v>2013</v>
      </c>
      <c r="C479" s="182">
        <v>52</v>
      </c>
      <c r="D479" s="149" t="s">
        <v>80</v>
      </c>
      <c r="E479" s="151">
        <v>0.69352716999999997</v>
      </c>
      <c r="F479" s="152">
        <v>0.17587975</v>
      </c>
      <c r="G479" s="151">
        <v>0.13059307000000001</v>
      </c>
      <c r="H479" s="184">
        <v>2371</v>
      </c>
      <c r="I479" s="184" t="s">
        <v>233</v>
      </c>
    </row>
    <row r="480" spans="1:9" ht="35.1" customHeight="1" x14ac:dyDescent="0.25">
      <c r="A480" s="149" t="s">
        <v>231</v>
      </c>
      <c r="B480" s="150">
        <v>2013</v>
      </c>
      <c r="C480" s="182">
        <v>53</v>
      </c>
      <c r="D480" s="149" t="s">
        <v>81</v>
      </c>
      <c r="E480" s="151">
        <v>0.34146305999999998</v>
      </c>
      <c r="F480" s="152">
        <v>0.23832496</v>
      </c>
      <c r="G480" s="151">
        <v>0.42021197999999998</v>
      </c>
      <c r="H480" s="184">
        <v>2330</v>
      </c>
      <c r="I480" s="184">
        <v>33</v>
      </c>
    </row>
    <row r="481" spans="1:9" ht="17.100000000000001" customHeight="1" x14ac:dyDescent="0.25">
      <c r="A481" s="149" t="s">
        <v>231</v>
      </c>
      <c r="B481" s="150">
        <v>2013</v>
      </c>
      <c r="C481" s="182">
        <v>54</v>
      </c>
      <c r="D481" s="149" t="s">
        <v>82</v>
      </c>
      <c r="E481" s="151">
        <v>0.55444501000000002</v>
      </c>
      <c r="F481" s="152">
        <v>0.22070975000000001</v>
      </c>
      <c r="G481" s="151">
        <v>0.22484524</v>
      </c>
      <c r="H481" s="184">
        <v>2237</v>
      </c>
      <c r="I481" s="184">
        <v>126</v>
      </c>
    </row>
    <row r="482" spans="1:9" ht="17.100000000000001" customHeight="1" x14ac:dyDescent="0.25">
      <c r="A482" s="149" t="s">
        <v>231</v>
      </c>
      <c r="B482" s="150">
        <v>2013</v>
      </c>
      <c r="C482" s="182">
        <v>55</v>
      </c>
      <c r="D482" s="149" t="s">
        <v>83</v>
      </c>
      <c r="E482" s="151">
        <v>0.58676497999999999</v>
      </c>
      <c r="F482" s="152">
        <v>0.23350651</v>
      </c>
      <c r="G482" s="151">
        <v>0.17972851000000001</v>
      </c>
      <c r="H482" s="184">
        <v>2163</v>
      </c>
      <c r="I482" s="184">
        <v>194</v>
      </c>
    </row>
    <row r="483" spans="1:9" ht="17.100000000000001" customHeight="1" x14ac:dyDescent="0.25">
      <c r="A483" s="149" t="s">
        <v>231</v>
      </c>
      <c r="B483" s="150">
        <v>2013</v>
      </c>
      <c r="C483" s="182">
        <v>56</v>
      </c>
      <c r="D483" s="149" t="s">
        <v>402</v>
      </c>
      <c r="E483" s="151">
        <v>0.51302908000000003</v>
      </c>
      <c r="F483" s="152">
        <v>0.22893525000000001</v>
      </c>
      <c r="G483" s="151">
        <v>0.25803566999999999</v>
      </c>
      <c r="H483" s="184">
        <v>2334</v>
      </c>
      <c r="I483" s="184">
        <v>26</v>
      </c>
    </row>
    <row r="484" spans="1:9" ht="35.1" customHeight="1" x14ac:dyDescent="0.25">
      <c r="A484" s="149" t="s">
        <v>231</v>
      </c>
      <c r="B484" s="150">
        <v>2013</v>
      </c>
      <c r="C484" s="182">
        <v>57</v>
      </c>
      <c r="D484" s="149" t="s">
        <v>85</v>
      </c>
      <c r="E484" s="151">
        <v>0.53379935999999995</v>
      </c>
      <c r="F484" s="152">
        <v>0.25465455999999997</v>
      </c>
      <c r="G484" s="151">
        <v>0.21154607</v>
      </c>
      <c r="H484" s="184">
        <v>2052</v>
      </c>
      <c r="I484" s="184">
        <v>300</v>
      </c>
    </row>
    <row r="485" spans="1:9" ht="35.1" customHeight="1" x14ac:dyDescent="0.25">
      <c r="A485" s="149" t="s">
        <v>231</v>
      </c>
      <c r="B485" s="150">
        <v>2013</v>
      </c>
      <c r="C485" s="182">
        <v>58</v>
      </c>
      <c r="D485" s="149" t="s">
        <v>141</v>
      </c>
      <c r="E485" s="151">
        <v>0.48115428999999998</v>
      </c>
      <c r="F485" s="152">
        <v>0.22566584000000001</v>
      </c>
      <c r="G485" s="151">
        <v>0.29317987000000001</v>
      </c>
      <c r="H485" s="184">
        <v>2246</v>
      </c>
      <c r="I485" s="184">
        <v>107</v>
      </c>
    </row>
    <row r="486" spans="1:9" ht="17.100000000000001" customHeight="1" x14ac:dyDescent="0.25">
      <c r="A486" s="149" t="s">
        <v>231</v>
      </c>
      <c r="B486" s="150">
        <v>2013</v>
      </c>
      <c r="C486" s="182">
        <v>59</v>
      </c>
      <c r="D486" s="149" t="s">
        <v>86</v>
      </c>
      <c r="E486" s="151">
        <v>0.54226129999999995</v>
      </c>
      <c r="F486" s="152">
        <v>0.20986678</v>
      </c>
      <c r="G486" s="151">
        <v>0.24787192</v>
      </c>
      <c r="H486" s="184">
        <v>2260</v>
      </c>
      <c r="I486" s="184">
        <v>94</v>
      </c>
    </row>
    <row r="487" spans="1:9" ht="35.1" customHeight="1" x14ac:dyDescent="0.25">
      <c r="A487" s="149" t="s">
        <v>240</v>
      </c>
      <c r="B487" s="150">
        <v>2013</v>
      </c>
      <c r="C487" s="182">
        <v>60</v>
      </c>
      <c r="D487" s="149" t="s">
        <v>87</v>
      </c>
      <c r="E487" s="151">
        <v>0.54597472999999996</v>
      </c>
      <c r="F487" s="152">
        <v>0.23021217999999999</v>
      </c>
      <c r="G487" s="151">
        <v>0.22381308999999999</v>
      </c>
      <c r="H487" s="184">
        <v>2235</v>
      </c>
      <c r="I487" s="184">
        <v>116</v>
      </c>
    </row>
    <row r="488" spans="1:9" ht="17.100000000000001" customHeight="1" x14ac:dyDescent="0.25">
      <c r="A488" s="149" t="s">
        <v>231</v>
      </c>
      <c r="B488" s="150">
        <v>2013</v>
      </c>
      <c r="C488" s="182">
        <v>61</v>
      </c>
      <c r="D488" s="149" t="s">
        <v>88</v>
      </c>
      <c r="E488" s="151">
        <v>0.49011936</v>
      </c>
      <c r="F488" s="152">
        <v>0.22240326999999999</v>
      </c>
      <c r="G488" s="151">
        <v>0.28747737000000001</v>
      </c>
      <c r="H488" s="184">
        <v>2320</v>
      </c>
      <c r="I488" s="184">
        <v>34</v>
      </c>
    </row>
    <row r="489" spans="1:9" ht="17.100000000000001" customHeight="1" x14ac:dyDescent="0.25">
      <c r="A489" s="149" t="s">
        <v>231</v>
      </c>
      <c r="B489" s="150">
        <v>2013</v>
      </c>
      <c r="C489" s="182">
        <v>62</v>
      </c>
      <c r="D489" s="149" t="s">
        <v>171</v>
      </c>
      <c r="E489" s="151">
        <v>0.50047456000000001</v>
      </c>
      <c r="F489" s="152">
        <v>0.22257874</v>
      </c>
      <c r="G489" s="151">
        <v>0.27694669999999999</v>
      </c>
      <c r="H489" s="184">
        <v>2128</v>
      </c>
      <c r="I489" s="184">
        <v>227</v>
      </c>
    </row>
    <row r="490" spans="1:9" ht="35.1" customHeight="1" x14ac:dyDescent="0.25">
      <c r="A490" s="149" t="s">
        <v>245</v>
      </c>
      <c r="B490" s="150">
        <v>2013</v>
      </c>
      <c r="C490" s="182">
        <v>63</v>
      </c>
      <c r="D490" s="149" t="s">
        <v>246</v>
      </c>
      <c r="E490" s="151">
        <v>0.47432068999999999</v>
      </c>
      <c r="F490" s="152">
        <v>0.23564144000000001</v>
      </c>
      <c r="G490" s="151">
        <v>0.29003785999999998</v>
      </c>
      <c r="H490" s="184">
        <v>2344</v>
      </c>
      <c r="I490" s="184" t="s">
        <v>233</v>
      </c>
    </row>
    <row r="491" spans="1:9" ht="35.1" customHeight="1" x14ac:dyDescent="0.25">
      <c r="A491" s="149" t="s">
        <v>245</v>
      </c>
      <c r="B491" s="150">
        <v>2013</v>
      </c>
      <c r="C491" s="182">
        <v>64</v>
      </c>
      <c r="D491" s="149" t="s">
        <v>247</v>
      </c>
      <c r="E491" s="151">
        <v>0.41675547000000002</v>
      </c>
      <c r="F491" s="152">
        <v>0.22758502999999999</v>
      </c>
      <c r="G491" s="151">
        <v>0.35565950000000002</v>
      </c>
      <c r="H491" s="184">
        <v>2336</v>
      </c>
      <c r="I491" s="184" t="s">
        <v>233</v>
      </c>
    </row>
    <row r="492" spans="1:9" ht="35.1" customHeight="1" x14ac:dyDescent="0.25">
      <c r="A492" s="149" t="s">
        <v>245</v>
      </c>
      <c r="B492" s="150">
        <v>2013</v>
      </c>
      <c r="C492" s="182">
        <v>65</v>
      </c>
      <c r="D492" s="149" t="s">
        <v>248</v>
      </c>
      <c r="E492" s="151">
        <v>0.42651302000000002</v>
      </c>
      <c r="F492" s="152">
        <v>0.21803085999999999</v>
      </c>
      <c r="G492" s="151">
        <v>0.35545611999999999</v>
      </c>
      <c r="H492" s="184">
        <v>2332</v>
      </c>
      <c r="I492" s="184" t="s">
        <v>233</v>
      </c>
    </row>
    <row r="493" spans="1:9" ht="35.1" customHeight="1" x14ac:dyDescent="0.25">
      <c r="A493" s="149" t="s">
        <v>245</v>
      </c>
      <c r="B493" s="150">
        <v>2013</v>
      </c>
      <c r="C493" s="182">
        <v>66</v>
      </c>
      <c r="D493" s="149" t="s">
        <v>91</v>
      </c>
      <c r="E493" s="151">
        <v>0.35996462000000001</v>
      </c>
      <c r="F493" s="152">
        <v>0.30507251000000002</v>
      </c>
      <c r="G493" s="151">
        <v>0.33496287000000002</v>
      </c>
      <c r="H493" s="184">
        <v>2332</v>
      </c>
      <c r="I493" s="184" t="s">
        <v>233</v>
      </c>
    </row>
    <row r="494" spans="1:9" ht="35.1" customHeight="1" x14ac:dyDescent="0.25">
      <c r="A494" s="149" t="s">
        <v>245</v>
      </c>
      <c r="B494" s="150">
        <v>2013</v>
      </c>
      <c r="C494" s="182">
        <v>67</v>
      </c>
      <c r="D494" s="149" t="s">
        <v>92</v>
      </c>
      <c r="E494" s="151">
        <v>0.26501312999999999</v>
      </c>
      <c r="F494" s="152">
        <v>0.28080685</v>
      </c>
      <c r="G494" s="151">
        <v>0.45418002000000002</v>
      </c>
      <c r="H494" s="184">
        <v>2331</v>
      </c>
      <c r="I494" s="184" t="s">
        <v>233</v>
      </c>
    </row>
    <row r="495" spans="1:9" ht="35.1" customHeight="1" x14ac:dyDescent="0.25">
      <c r="A495" s="149" t="s">
        <v>245</v>
      </c>
      <c r="B495" s="150">
        <v>2013</v>
      </c>
      <c r="C495" s="182">
        <v>68</v>
      </c>
      <c r="D495" s="149" t="s">
        <v>93</v>
      </c>
      <c r="E495" s="151">
        <v>0.52574167999999999</v>
      </c>
      <c r="F495" s="152">
        <v>0.26422790000000002</v>
      </c>
      <c r="G495" s="151">
        <v>0.21003042</v>
      </c>
      <c r="H495" s="184">
        <v>2332</v>
      </c>
      <c r="I495" s="184" t="s">
        <v>233</v>
      </c>
    </row>
    <row r="496" spans="1:9" ht="35.1" customHeight="1" x14ac:dyDescent="0.25">
      <c r="A496" s="149" t="s">
        <v>245</v>
      </c>
      <c r="B496" s="150">
        <v>2013</v>
      </c>
      <c r="C496" s="182">
        <v>69</v>
      </c>
      <c r="D496" s="149" t="s">
        <v>249</v>
      </c>
      <c r="E496" s="151">
        <v>0.64282613</v>
      </c>
      <c r="F496" s="152">
        <v>0.18404132000000001</v>
      </c>
      <c r="G496" s="151">
        <v>0.17313255</v>
      </c>
      <c r="H496" s="184">
        <v>2333</v>
      </c>
      <c r="I496" s="184" t="s">
        <v>233</v>
      </c>
    </row>
    <row r="497" spans="1:9" ht="35.1" customHeight="1" x14ac:dyDescent="0.25">
      <c r="A497" s="149" t="s">
        <v>245</v>
      </c>
      <c r="B497" s="150">
        <v>2013</v>
      </c>
      <c r="C497" s="182">
        <v>70</v>
      </c>
      <c r="D497" s="149" t="s">
        <v>95</v>
      </c>
      <c r="E497" s="151">
        <v>0.56134636000000004</v>
      </c>
      <c r="F497" s="152">
        <v>0.17164071</v>
      </c>
      <c r="G497" s="151">
        <v>0.26701292999999998</v>
      </c>
      <c r="H497" s="184">
        <v>2336</v>
      </c>
      <c r="I497" s="184" t="s">
        <v>233</v>
      </c>
    </row>
    <row r="498" spans="1:9" ht="35.1" customHeight="1" x14ac:dyDescent="0.25">
      <c r="A498" s="149" t="s">
        <v>245</v>
      </c>
      <c r="B498" s="150">
        <v>2013</v>
      </c>
      <c r="C498" s="182">
        <v>71</v>
      </c>
      <c r="D498" s="149" t="s">
        <v>250</v>
      </c>
      <c r="E498" s="151">
        <v>0.54450814000000003</v>
      </c>
      <c r="F498" s="152">
        <v>0.22497780000000001</v>
      </c>
      <c r="G498" s="151">
        <v>0.23051405999999999</v>
      </c>
      <c r="H498" s="184">
        <v>2337</v>
      </c>
      <c r="I498" s="184" t="s">
        <v>233</v>
      </c>
    </row>
    <row r="499" spans="1:9" ht="17.100000000000001" customHeight="1" x14ac:dyDescent="0.25">
      <c r="A499" s="149" t="s">
        <v>231</v>
      </c>
      <c r="B499" s="150">
        <v>2012</v>
      </c>
      <c r="C499" s="182">
        <v>1</v>
      </c>
      <c r="D499" s="149" t="s">
        <v>232</v>
      </c>
      <c r="E499" s="151">
        <v>0.64075636999999996</v>
      </c>
      <c r="F499" s="152">
        <v>0.15692452000000001</v>
      </c>
      <c r="G499" s="151">
        <v>0.20231911999999999</v>
      </c>
      <c r="H499" s="184">
        <v>2485</v>
      </c>
      <c r="I499" s="184" t="s">
        <v>233</v>
      </c>
    </row>
    <row r="500" spans="1:9" ht="17.100000000000001" customHeight="1" x14ac:dyDescent="0.25">
      <c r="A500" s="149" t="s">
        <v>231</v>
      </c>
      <c r="B500" s="150">
        <v>2012</v>
      </c>
      <c r="C500" s="182">
        <v>2</v>
      </c>
      <c r="D500" s="149" t="s">
        <v>18</v>
      </c>
      <c r="E500" s="151">
        <v>0.68093680000000001</v>
      </c>
      <c r="F500" s="152">
        <v>0.14604021</v>
      </c>
      <c r="G500" s="151">
        <v>0.17302298999999999</v>
      </c>
      <c r="H500" s="184">
        <v>2476</v>
      </c>
      <c r="I500" s="184" t="s">
        <v>233</v>
      </c>
    </row>
    <row r="501" spans="1:9" ht="17.100000000000001" customHeight="1" x14ac:dyDescent="0.25">
      <c r="A501" s="149" t="s">
        <v>231</v>
      </c>
      <c r="B501" s="150">
        <v>2012</v>
      </c>
      <c r="C501" s="182">
        <v>3</v>
      </c>
      <c r="D501" s="149" t="s">
        <v>20</v>
      </c>
      <c r="E501" s="151">
        <v>0.50267362000000004</v>
      </c>
      <c r="F501" s="152">
        <v>0.19116958000000001</v>
      </c>
      <c r="G501" s="151">
        <v>0.30615680000000001</v>
      </c>
      <c r="H501" s="184">
        <v>2476</v>
      </c>
      <c r="I501" s="184" t="s">
        <v>233</v>
      </c>
    </row>
    <row r="502" spans="1:9" ht="17.100000000000001" customHeight="1" x14ac:dyDescent="0.25">
      <c r="A502" s="149" t="s">
        <v>231</v>
      </c>
      <c r="B502" s="150">
        <v>2012</v>
      </c>
      <c r="C502" s="182">
        <v>4</v>
      </c>
      <c r="D502" s="149" t="s">
        <v>22</v>
      </c>
      <c r="E502" s="151">
        <v>0.70729693999999999</v>
      </c>
      <c r="F502" s="152">
        <v>0.14064661000000001</v>
      </c>
      <c r="G502" s="151">
        <v>0.15205645000000001</v>
      </c>
      <c r="H502" s="184">
        <v>2486</v>
      </c>
      <c r="I502" s="184" t="s">
        <v>233</v>
      </c>
    </row>
    <row r="503" spans="1:9" ht="17.100000000000001" customHeight="1" x14ac:dyDescent="0.25">
      <c r="A503" s="149" t="s">
        <v>231</v>
      </c>
      <c r="B503" s="150">
        <v>2012</v>
      </c>
      <c r="C503" s="182">
        <v>5</v>
      </c>
      <c r="D503" s="149" t="s">
        <v>24</v>
      </c>
      <c r="E503" s="151">
        <v>0.83094098000000005</v>
      </c>
      <c r="F503" s="152">
        <v>0.11462619</v>
      </c>
      <c r="G503" s="151">
        <v>5.4432830000000001E-2</v>
      </c>
      <c r="H503" s="184">
        <v>2480</v>
      </c>
      <c r="I503" s="184" t="s">
        <v>233</v>
      </c>
    </row>
    <row r="504" spans="1:9" ht="17.100000000000001" customHeight="1" x14ac:dyDescent="0.25">
      <c r="A504" s="149" t="s">
        <v>231</v>
      </c>
      <c r="B504" s="150">
        <v>2012</v>
      </c>
      <c r="C504" s="182">
        <v>6</v>
      </c>
      <c r="D504" s="149" t="s">
        <v>27</v>
      </c>
      <c r="E504" s="151">
        <v>0.69947128000000003</v>
      </c>
      <c r="F504" s="152">
        <v>0.13639445</v>
      </c>
      <c r="G504" s="151">
        <v>0.16413427</v>
      </c>
      <c r="H504" s="184">
        <v>2474</v>
      </c>
      <c r="I504" s="184" t="s">
        <v>233</v>
      </c>
    </row>
    <row r="505" spans="1:9" ht="17.100000000000001" customHeight="1" x14ac:dyDescent="0.25">
      <c r="A505" s="149" t="s">
        <v>231</v>
      </c>
      <c r="B505" s="150">
        <v>2012</v>
      </c>
      <c r="C505" s="182">
        <v>7</v>
      </c>
      <c r="D505" s="149" t="s">
        <v>30</v>
      </c>
      <c r="E505" s="151">
        <v>0.97088863000000003</v>
      </c>
      <c r="F505" s="152">
        <v>1.7750700000000001E-2</v>
      </c>
      <c r="G505" s="151">
        <v>1.136067E-2</v>
      </c>
      <c r="H505" s="184">
        <v>2482</v>
      </c>
      <c r="I505" s="184" t="s">
        <v>233</v>
      </c>
    </row>
    <row r="506" spans="1:9" ht="17.100000000000001" customHeight="1" x14ac:dyDescent="0.25">
      <c r="A506" s="149" t="s">
        <v>231</v>
      </c>
      <c r="B506" s="150">
        <v>2012</v>
      </c>
      <c r="C506" s="182">
        <v>8</v>
      </c>
      <c r="D506" s="149" t="s">
        <v>33</v>
      </c>
      <c r="E506" s="151">
        <v>0.89398929999999999</v>
      </c>
      <c r="F506" s="152">
        <v>9.0118760000000006E-2</v>
      </c>
      <c r="G506" s="151">
        <v>1.589194E-2</v>
      </c>
      <c r="H506" s="184">
        <v>2479</v>
      </c>
      <c r="I506" s="184" t="s">
        <v>233</v>
      </c>
    </row>
    <row r="507" spans="1:9" ht="17.100000000000001" customHeight="1" x14ac:dyDescent="0.25">
      <c r="A507" s="149" t="s">
        <v>231</v>
      </c>
      <c r="B507" s="150">
        <v>2012</v>
      </c>
      <c r="C507" s="182">
        <v>9</v>
      </c>
      <c r="D507" s="149" t="s">
        <v>136</v>
      </c>
      <c r="E507" s="151">
        <v>0.38747793000000003</v>
      </c>
      <c r="F507" s="152">
        <v>0.15976557</v>
      </c>
      <c r="G507" s="151">
        <v>0.45275651</v>
      </c>
      <c r="H507" s="184">
        <v>2483</v>
      </c>
      <c r="I507" s="184">
        <v>3</v>
      </c>
    </row>
    <row r="508" spans="1:9" ht="17.100000000000001" customHeight="1" x14ac:dyDescent="0.25">
      <c r="A508" s="149" t="s">
        <v>231</v>
      </c>
      <c r="B508" s="150">
        <v>2012</v>
      </c>
      <c r="C508" s="182">
        <v>10</v>
      </c>
      <c r="D508" s="149" t="s">
        <v>234</v>
      </c>
      <c r="E508" s="151">
        <v>0.58548025000000004</v>
      </c>
      <c r="F508" s="152">
        <v>0.15872012999999999</v>
      </c>
      <c r="G508" s="151">
        <v>0.25579962000000001</v>
      </c>
      <c r="H508" s="184">
        <v>2482</v>
      </c>
      <c r="I508" s="184">
        <v>4</v>
      </c>
    </row>
    <row r="509" spans="1:9" ht="17.100000000000001" customHeight="1" x14ac:dyDescent="0.25">
      <c r="A509" s="149" t="s">
        <v>231</v>
      </c>
      <c r="B509" s="150">
        <v>2012</v>
      </c>
      <c r="C509" s="182">
        <v>11</v>
      </c>
      <c r="D509" s="149" t="s">
        <v>235</v>
      </c>
      <c r="E509" s="151">
        <v>0.53193743999999998</v>
      </c>
      <c r="F509" s="152">
        <v>0.17325655000000001</v>
      </c>
      <c r="G509" s="151">
        <v>0.29480601000000001</v>
      </c>
      <c r="H509" s="184">
        <v>2446</v>
      </c>
      <c r="I509" s="184">
        <v>20</v>
      </c>
    </row>
    <row r="510" spans="1:9" ht="17.100000000000001" customHeight="1" x14ac:dyDescent="0.25">
      <c r="A510" s="149" t="s">
        <v>231</v>
      </c>
      <c r="B510" s="150">
        <v>2012</v>
      </c>
      <c r="C510" s="182">
        <v>12</v>
      </c>
      <c r="D510" s="149" t="s">
        <v>400</v>
      </c>
      <c r="E510" s="151">
        <v>0.82430921999999995</v>
      </c>
      <c r="F510" s="152">
        <v>9.1632939999999996E-2</v>
      </c>
      <c r="G510" s="151">
        <v>8.4057839999999995E-2</v>
      </c>
      <c r="H510" s="184">
        <v>2470</v>
      </c>
      <c r="I510" s="184">
        <v>5</v>
      </c>
    </row>
    <row r="511" spans="1:9" ht="17.100000000000001" customHeight="1" x14ac:dyDescent="0.25">
      <c r="A511" s="149" t="s">
        <v>231</v>
      </c>
      <c r="B511" s="150">
        <v>2012</v>
      </c>
      <c r="C511" s="182">
        <v>13</v>
      </c>
      <c r="D511" s="149" t="s">
        <v>45</v>
      </c>
      <c r="E511" s="151">
        <v>0.88607683999999998</v>
      </c>
      <c r="F511" s="152">
        <v>8.2532980000000006E-2</v>
      </c>
      <c r="G511" s="151">
        <v>3.1390179999999997E-2</v>
      </c>
      <c r="H511" s="184">
        <v>2476</v>
      </c>
      <c r="I511" s="184">
        <v>5</v>
      </c>
    </row>
    <row r="512" spans="1:9" ht="35.1" customHeight="1" x14ac:dyDescent="0.25">
      <c r="A512" s="149" t="s">
        <v>231</v>
      </c>
      <c r="B512" s="150">
        <v>2012</v>
      </c>
      <c r="C512" s="182">
        <v>14</v>
      </c>
      <c r="D512" s="149" t="s">
        <v>137</v>
      </c>
      <c r="E512" s="151">
        <v>0.83761985000000005</v>
      </c>
      <c r="F512" s="152">
        <v>8.8706270000000004E-2</v>
      </c>
      <c r="G512" s="151">
        <v>7.3673870000000002E-2</v>
      </c>
      <c r="H512" s="184">
        <v>2477</v>
      </c>
      <c r="I512" s="184">
        <v>4</v>
      </c>
    </row>
    <row r="513" spans="1:9" ht="17.100000000000001" customHeight="1" x14ac:dyDescent="0.25">
      <c r="A513" s="149" t="s">
        <v>231</v>
      </c>
      <c r="B513" s="150">
        <v>2012</v>
      </c>
      <c r="C513" s="182">
        <v>15</v>
      </c>
      <c r="D513" s="149" t="s">
        <v>46</v>
      </c>
      <c r="E513" s="151">
        <v>0.51055982</v>
      </c>
      <c r="F513" s="152">
        <v>0.18281631000000001</v>
      </c>
      <c r="G513" s="151">
        <v>0.30662386000000003</v>
      </c>
      <c r="H513" s="184">
        <v>2421</v>
      </c>
      <c r="I513" s="184">
        <v>61</v>
      </c>
    </row>
    <row r="514" spans="1:9" ht="17.100000000000001" customHeight="1" x14ac:dyDescent="0.25">
      <c r="A514" s="149" t="s">
        <v>231</v>
      </c>
      <c r="B514" s="150">
        <v>2012</v>
      </c>
      <c r="C514" s="182">
        <v>16</v>
      </c>
      <c r="D514" s="149" t="s">
        <v>47</v>
      </c>
      <c r="E514" s="151">
        <v>0.76635984000000001</v>
      </c>
      <c r="F514" s="152">
        <v>0.15732024999999999</v>
      </c>
      <c r="G514" s="151">
        <v>7.6319910000000005E-2</v>
      </c>
      <c r="H514" s="184">
        <v>2455</v>
      </c>
      <c r="I514" s="184">
        <v>19</v>
      </c>
    </row>
    <row r="515" spans="1:9" ht="17.100000000000001" customHeight="1" x14ac:dyDescent="0.25">
      <c r="A515" s="149" t="s">
        <v>231</v>
      </c>
      <c r="B515" s="150">
        <v>2012</v>
      </c>
      <c r="C515" s="182">
        <v>17</v>
      </c>
      <c r="D515" s="149" t="s">
        <v>237</v>
      </c>
      <c r="E515" s="151">
        <v>0.61847211999999996</v>
      </c>
      <c r="F515" s="152">
        <v>0.19835886999999999</v>
      </c>
      <c r="G515" s="151">
        <v>0.18316900999999999</v>
      </c>
      <c r="H515" s="184">
        <v>2322</v>
      </c>
      <c r="I515" s="184">
        <v>155</v>
      </c>
    </row>
    <row r="516" spans="1:9" ht="17.100000000000001" customHeight="1" x14ac:dyDescent="0.25">
      <c r="A516" s="149" t="s">
        <v>231</v>
      </c>
      <c r="B516" s="150">
        <v>2012</v>
      </c>
      <c r="C516" s="182">
        <v>18</v>
      </c>
      <c r="D516" s="149" t="s">
        <v>49</v>
      </c>
      <c r="E516" s="151">
        <v>0.41461023000000002</v>
      </c>
      <c r="F516" s="152">
        <v>0.26512198999999997</v>
      </c>
      <c r="G516" s="151">
        <v>0.32026777000000001</v>
      </c>
      <c r="H516" s="184">
        <v>2438</v>
      </c>
      <c r="I516" s="184">
        <v>42</v>
      </c>
    </row>
    <row r="517" spans="1:9" ht="35.1" customHeight="1" x14ac:dyDescent="0.25">
      <c r="A517" s="149" t="s">
        <v>231</v>
      </c>
      <c r="B517" s="150">
        <v>2012</v>
      </c>
      <c r="C517" s="182">
        <v>19</v>
      </c>
      <c r="D517" s="149" t="s">
        <v>138</v>
      </c>
      <c r="E517" s="151">
        <v>0.41343813000000001</v>
      </c>
      <c r="F517" s="152">
        <v>0.18360712000000001</v>
      </c>
      <c r="G517" s="151">
        <v>0.40295474999999997</v>
      </c>
      <c r="H517" s="184">
        <v>2421</v>
      </c>
      <c r="I517" s="184">
        <v>65</v>
      </c>
    </row>
    <row r="518" spans="1:9" ht="17.100000000000001" customHeight="1" x14ac:dyDescent="0.25">
      <c r="A518" s="149" t="s">
        <v>231</v>
      </c>
      <c r="B518" s="150">
        <v>2012</v>
      </c>
      <c r="C518" s="182">
        <v>20</v>
      </c>
      <c r="D518" s="149" t="s">
        <v>238</v>
      </c>
      <c r="E518" s="151">
        <v>0.75319248000000005</v>
      </c>
      <c r="F518" s="152">
        <v>0.13682370999999999</v>
      </c>
      <c r="G518" s="151">
        <v>0.10998380000000001</v>
      </c>
      <c r="H518" s="184">
        <v>2487</v>
      </c>
      <c r="I518" s="184" t="s">
        <v>233</v>
      </c>
    </row>
    <row r="519" spans="1:9" ht="17.100000000000001" customHeight="1" x14ac:dyDescent="0.25">
      <c r="A519" s="149" t="s">
        <v>231</v>
      </c>
      <c r="B519" s="150">
        <v>2012</v>
      </c>
      <c r="C519" s="182">
        <v>21</v>
      </c>
      <c r="D519" s="149" t="s">
        <v>51</v>
      </c>
      <c r="E519" s="151">
        <v>0.55438399999999999</v>
      </c>
      <c r="F519" s="152">
        <v>0.21171139</v>
      </c>
      <c r="G519" s="151">
        <v>0.23390462000000001</v>
      </c>
      <c r="H519" s="184">
        <v>2354</v>
      </c>
      <c r="I519" s="184">
        <v>127</v>
      </c>
    </row>
    <row r="520" spans="1:9" ht="17.100000000000001" customHeight="1" x14ac:dyDescent="0.25">
      <c r="A520" s="149" t="s">
        <v>231</v>
      </c>
      <c r="B520" s="150">
        <v>2012</v>
      </c>
      <c r="C520" s="182">
        <v>22</v>
      </c>
      <c r="D520" s="149" t="s">
        <v>52</v>
      </c>
      <c r="E520" s="151">
        <v>0.34213801999999999</v>
      </c>
      <c r="F520" s="152">
        <v>0.24308213000000001</v>
      </c>
      <c r="G520" s="151">
        <v>0.41477985000000001</v>
      </c>
      <c r="H520" s="184">
        <v>2277</v>
      </c>
      <c r="I520" s="184">
        <v>199</v>
      </c>
    </row>
    <row r="521" spans="1:9" ht="17.100000000000001" customHeight="1" x14ac:dyDescent="0.25">
      <c r="A521" s="149" t="s">
        <v>231</v>
      </c>
      <c r="B521" s="150">
        <v>2012</v>
      </c>
      <c r="C521" s="182">
        <v>23</v>
      </c>
      <c r="D521" s="149" t="s">
        <v>53</v>
      </c>
      <c r="E521" s="151">
        <v>0.23842136</v>
      </c>
      <c r="F521" s="152">
        <v>0.29450601999999998</v>
      </c>
      <c r="G521" s="151">
        <v>0.46707261999999999</v>
      </c>
      <c r="H521" s="184">
        <v>2147</v>
      </c>
      <c r="I521" s="184">
        <v>333</v>
      </c>
    </row>
    <row r="522" spans="1:9" ht="17.100000000000001" customHeight="1" x14ac:dyDescent="0.25">
      <c r="A522" s="149" t="s">
        <v>231</v>
      </c>
      <c r="B522" s="150">
        <v>2012</v>
      </c>
      <c r="C522" s="182">
        <v>24</v>
      </c>
      <c r="D522" s="149" t="s">
        <v>239</v>
      </c>
      <c r="E522" s="151">
        <v>0.21346514</v>
      </c>
      <c r="F522" s="152">
        <v>0.25336845000000002</v>
      </c>
      <c r="G522" s="151">
        <v>0.53316640999999998</v>
      </c>
      <c r="H522" s="184">
        <v>2272</v>
      </c>
      <c r="I522" s="184">
        <v>209</v>
      </c>
    </row>
    <row r="523" spans="1:9" ht="17.100000000000001" customHeight="1" x14ac:dyDescent="0.25">
      <c r="A523" s="149" t="s">
        <v>231</v>
      </c>
      <c r="B523" s="150">
        <v>2012</v>
      </c>
      <c r="C523" s="182">
        <v>25</v>
      </c>
      <c r="D523" s="149" t="s">
        <v>55</v>
      </c>
      <c r="E523" s="151">
        <v>0.31395066999999999</v>
      </c>
      <c r="F523" s="152">
        <v>0.25035640999999997</v>
      </c>
      <c r="G523" s="151">
        <v>0.43569291999999998</v>
      </c>
      <c r="H523" s="184">
        <v>2216</v>
      </c>
      <c r="I523" s="184">
        <v>261</v>
      </c>
    </row>
    <row r="524" spans="1:9" ht="17.100000000000001" customHeight="1" x14ac:dyDescent="0.25">
      <c r="A524" s="149" t="s">
        <v>231</v>
      </c>
      <c r="B524" s="150">
        <v>2012</v>
      </c>
      <c r="C524" s="182">
        <v>26</v>
      </c>
      <c r="D524" s="149" t="s">
        <v>56</v>
      </c>
      <c r="E524" s="151">
        <v>0.73186485999999995</v>
      </c>
      <c r="F524" s="152">
        <v>0.13503791000000001</v>
      </c>
      <c r="G524" s="151">
        <v>0.13309723000000001</v>
      </c>
      <c r="H524" s="184">
        <v>2457</v>
      </c>
      <c r="I524" s="184">
        <v>22</v>
      </c>
    </row>
    <row r="525" spans="1:9" ht="17.100000000000001" customHeight="1" x14ac:dyDescent="0.25">
      <c r="A525" s="149" t="s">
        <v>231</v>
      </c>
      <c r="B525" s="150">
        <v>2012</v>
      </c>
      <c r="C525" s="182">
        <v>27</v>
      </c>
      <c r="D525" s="149" t="s">
        <v>57</v>
      </c>
      <c r="E525" s="151">
        <v>0.52052434000000003</v>
      </c>
      <c r="F525" s="152">
        <v>0.32245771000000001</v>
      </c>
      <c r="G525" s="151">
        <v>0.15701794999999999</v>
      </c>
      <c r="H525" s="184">
        <v>2328</v>
      </c>
      <c r="I525" s="184">
        <v>155</v>
      </c>
    </row>
    <row r="526" spans="1:9" ht="17.100000000000001" customHeight="1" x14ac:dyDescent="0.25">
      <c r="A526" s="149" t="s">
        <v>240</v>
      </c>
      <c r="B526" s="150">
        <v>2012</v>
      </c>
      <c r="C526" s="182">
        <v>28</v>
      </c>
      <c r="D526" s="149" t="s">
        <v>58</v>
      </c>
      <c r="E526" s="151">
        <v>0.85975710999999999</v>
      </c>
      <c r="F526" s="152">
        <v>0.11538418</v>
      </c>
      <c r="G526" s="151">
        <v>2.4858709999999999E-2</v>
      </c>
      <c r="H526" s="184">
        <v>2475</v>
      </c>
      <c r="I526" s="184" t="s">
        <v>233</v>
      </c>
    </row>
    <row r="527" spans="1:9" ht="35.1" customHeight="1" x14ac:dyDescent="0.25">
      <c r="A527" s="149" t="s">
        <v>231</v>
      </c>
      <c r="B527" s="150">
        <v>2012</v>
      </c>
      <c r="C527" s="182">
        <v>29</v>
      </c>
      <c r="D527" s="149" t="s">
        <v>401</v>
      </c>
      <c r="E527" s="151">
        <v>0.70743087000000004</v>
      </c>
      <c r="F527" s="152">
        <v>0.16797646999999999</v>
      </c>
      <c r="G527" s="151">
        <v>0.12459265999999999</v>
      </c>
      <c r="H527" s="184">
        <v>2371</v>
      </c>
      <c r="I527" s="184">
        <v>61</v>
      </c>
    </row>
    <row r="528" spans="1:9" ht="17.100000000000001" customHeight="1" x14ac:dyDescent="0.25">
      <c r="A528" s="149" t="s">
        <v>231</v>
      </c>
      <c r="B528" s="150">
        <v>2012</v>
      </c>
      <c r="C528" s="182">
        <v>30</v>
      </c>
      <c r="D528" s="149" t="s">
        <v>60</v>
      </c>
      <c r="E528" s="151">
        <v>0.32699993999999999</v>
      </c>
      <c r="F528" s="152">
        <v>0.24268617000000001</v>
      </c>
      <c r="G528" s="151">
        <v>0.43031390000000003</v>
      </c>
      <c r="H528" s="184">
        <v>2349</v>
      </c>
      <c r="I528" s="184">
        <v>92</v>
      </c>
    </row>
    <row r="529" spans="1:9" ht="17.100000000000001" customHeight="1" x14ac:dyDescent="0.25">
      <c r="A529" s="149" t="s">
        <v>231</v>
      </c>
      <c r="B529" s="150">
        <v>2012</v>
      </c>
      <c r="C529" s="182">
        <v>31</v>
      </c>
      <c r="D529" s="149" t="s">
        <v>61</v>
      </c>
      <c r="E529" s="151">
        <v>0.40651538999999998</v>
      </c>
      <c r="F529" s="152">
        <v>0.22415462999999999</v>
      </c>
      <c r="G529" s="151">
        <v>0.36932999</v>
      </c>
      <c r="H529" s="184">
        <v>2369</v>
      </c>
      <c r="I529" s="184">
        <v>74</v>
      </c>
    </row>
    <row r="530" spans="1:9" ht="17.100000000000001" customHeight="1" x14ac:dyDescent="0.25">
      <c r="A530" s="149" t="s">
        <v>231</v>
      </c>
      <c r="B530" s="150">
        <v>2012</v>
      </c>
      <c r="C530" s="182">
        <v>32</v>
      </c>
      <c r="D530" s="149" t="s">
        <v>62</v>
      </c>
      <c r="E530" s="151">
        <v>0.30724940000000001</v>
      </c>
      <c r="F530" s="152">
        <v>0.26769718999999997</v>
      </c>
      <c r="G530" s="151">
        <v>0.42505340000000003</v>
      </c>
      <c r="H530" s="184">
        <v>2333</v>
      </c>
      <c r="I530" s="184">
        <v>97</v>
      </c>
    </row>
    <row r="531" spans="1:9" ht="17.100000000000001" customHeight="1" x14ac:dyDescent="0.25">
      <c r="A531" s="149" t="s">
        <v>231</v>
      </c>
      <c r="B531" s="150">
        <v>2012</v>
      </c>
      <c r="C531" s="182">
        <v>33</v>
      </c>
      <c r="D531" s="149" t="s">
        <v>63</v>
      </c>
      <c r="E531" s="151">
        <v>0.13385791999999999</v>
      </c>
      <c r="F531" s="152">
        <v>0.21342132999999999</v>
      </c>
      <c r="G531" s="151">
        <v>0.65272074999999996</v>
      </c>
      <c r="H531" s="184">
        <v>2259</v>
      </c>
      <c r="I531" s="184">
        <v>178</v>
      </c>
    </row>
    <row r="532" spans="1:9" ht="35.1" customHeight="1" x14ac:dyDescent="0.25">
      <c r="A532" s="149" t="s">
        <v>231</v>
      </c>
      <c r="B532" s="150">
        <v>2012</v>
      </c>
      <c r="C532" s="182">
        <v>34</v>
      </c>
      <c r="D532" s="149" t="s">
        <v>139</v>
      </c>
      <c r="E532" s="151">
        <v>0.52914939999999999</v>
      </c>
      <c r="F532" s="152">
        <v>0.26328270999999998</v>
      </c>
      <c r="G532" s="151">
        <v>0.20756789</v>
      </c>
      <c r="H532" s="184">
        <v>2216</v>
      </c>
      <c r="I532" s="184">
        <v>218</v>
      </c>
    </row>
    <row r="533" spans="1:9" ht="17.100000000000001" customHeight="1" x14ac:dyDescent="0.25">
      <c r="A533" s="149" t="s">
        <v>231</v>
      </c>
      <c r="B533" s="150">
        <v>2012</v>
      </c>
      <c r="C533" s="182">
        <v>35</v>
      </c>
      <c r="D533" s="149" t="s">
        <v>64</v>
      </c>
      <c r="E533" s="151">
        <v>0.84242101000000003</v>
      </c>
      <c r="F533" s="152">
        <v>0.12195354</v>
      </c>
      <c r="G533" s="151">
        <v>3.5625450000000003E-2</v>
      </c>
      <c r="H533" s="184">
        <v>2365</v>
      </c>
      <c r="I533" s="184">
        <v>76</v>
      </c>
    </row>
    <row r="534" spans="1:9" ht="17.100000000000001" customHeight="1" x14ac:dyDescent="0.25">
      <c r="A534" s="149" t="s">
        <v>231</v>
      </c>
      <c r="B534" s="150">
        <v>2012</v>
      </c>
      <c r="C534" s="182">
        <v>36</v>
      </c>
      <c r="D534" s="149" t="s">
        <v>65</v>
      </c>
      <c r="E534" s="151">
        <v>0.76873941999999995</v>
      </c>
      <c r="F534" s="152">
        <v>0.16573024</v>
      </c>
      <c r="G534" s="151">
        <v>6.5530340000000006E-2</v>
      </c>
      <c r="H534" s="184">
        <v>2383</v>
      </c>
      <c r="I534" s="184">
        <v>55</v>
      </c>
    </row>
    <row r="535" spans="1:9" ht="35.1" customHeight="1" x14ac:dyDescent="0.25">
      <c r="A535" s="149" t="s">
        <v>231</v>
      </c>
      <c r="B535" s="150">
        <v>2012</v>
      </c>
      <c r="C535" s="182">
        <v>37</v>
      </c>
      <c r="D535" s="149" t="s">
        <v>66</v>
      </c>
      <c r="E535" s="151">
        <v>0.44698955000000001</v>
      </c>
      <c r="F535" s="152">
        <v>0.23509637999999999</v>
      </c>
      <c r="G535" s="151">
        <v>0.31791406</v>
      </c>
      <c r="H535" s="184">
        <v>2206</v>
      </c>
      <c r="I535" s="184">
        <v>234</v>
      </c>
    </row>
    <row r="536" spans="1:9" ht="53.1" customHeight="1" x14ac:dyDescent="0.25">
      <c r="A536" s="149" t="s">
        <v>231</v>
      </c>
      <c r="B536" s="150">
        <v>2012</v>
      </c>
      <c r="C536" s="182">
        <v>38</v>
      </c>
      <c r="D536" s="149" t="s">
        <v>140</v>
      </c>
      <c r="E536" s="151">
        <v>0.62402626999999999</v>
      </c>
      <c r="F536" s="152">
        <v>0.21951771</v>
      </c>
      <c r="G536" s="151">
        <v>0.15645602</v>
      </c>
      <c r="H536" s="184">
        <v>2085</v>
      </c>
      <c r="I536" s="184">
        <v>355</v>
      </c>
    </row>
    <row r="537" spans="1:9" ht="17.100000000000001" customHeight="1" x14ac:dyDescent="0.25">
      <c r="A537" s="149" t="s">
        <v>231</v>
      </c>
      <c r="B537" s="150">
        <v>2012</v>
      </c>
      <c r="C537" s="182">
        <v>39</v>
      </c>
      <c r="D537" s="149" t="s">
        <v>67</v>
      </c>
      <c r="E537" s="151">
        <v>0.68471214999999996</v>
      </c>
      <c r="F537" s="152">
        <v>0.20491920999999999</v>
      </c>
      <c r="G537" s="151">
        <v>0.11036863</v>
      </c>
      <c r="H537" s="184">
        <v>2391</v>
      </c>
      <c r="I537" s="184">
        <v>47</v>
      </c>
    </row>
    <row r="538" spans="1:9" ht="17.100000000000001" customHeight="1" x14ac:dyDescent="0.25">
      <c r="A538" s="149" t="s">
        <v>231</v>
      </c>
      <c r="B538" s="150">
        <v>2012</v>
      </c>
      <c r="C538" s="182">
        <v>40</v>
      </c>
      <c r="D538" s="149" t="s">
        <v>242</v>
      </c>
      <c r="E538" s="151">
        <v>0.61209126000000003</v>
      </c>
      <c r="F538" s="152">
        <v>0.20683471</v>
      </c>
      <c r="G538" s="151">
        <v>0.18107402</v>
      </c>
      <c r="H538" s="184">
        <v>2436</v>
      </c>
      <c r="I538" s="184" t="s">
        <v>233</v>
      </c>
    </row>
    <row r="539" spans="1:9" ht="17.100000000000001" customHeight="1" x14ac:dyDescent="0.25">
      <c r="A539" s="149" t="s">
        <v>231</v>
      </c>
      <c r="B539" s="150">
        <v>2012</v>
      </c>
      <c r="C539" s="182">
        <v>41</v>
      </c>
      <c r="D539" s="149" t="s">
        <v>243</v>
      </c>
      <c r="E539" s="151">
        <v>0.39876892000000003</v>
      </c>
      <c r="F539" s="152">
        <v>0.27126111000000003</v>
      </c>
      <c r="G539" s="151">
        <v>0.32996997</v>
      </c>
      <c r="H539" s="184">
        <v>2100</v>
      </c>
      <c r="I539" s="184">
        <v>340</v>
      </c>
    </row>
    <row r="540" spans="1:9" ht="17.100000000000001" customHeight="1" x14ac:dyDescent="0.25">
      <c r="A540" s="149" t="s">
        <v>231</v>
      </c>
      <c r="B540" s="150">
        <v>2012</v>
      </c>
      <c r="C540" s="182">
        <v>42</v>
      </c>
      <c r="D540" s="149" t="s">
        <v>70</v>
      </c>
      <c r="E540" s="151">
        <v>0.80657053999999995</v>
      </c>
      <c r="F540" s="152">
        <v>9.8326880000000005E-2</v>
      </c>
      <c r="G540" s="151">
        <v>9.5102580000000006E-2</v>
      </c>
      <c r="H540" s="184">
        <v>2413</v>
      </c>
      <c r="I540" s="184">
        <v>19</v>
      </c>
    </row>
    <row r="541" spans="1:9" ht="17.100000000000001" customHeight="1" x14ac:dyDescent="0.25">
      <c r="A541" s="149" t="s">
        <v>231</v>
      </c>
      <c r="B541" s="150">
        <v>2012</v>
      </c>
      <c r="C541" s="182">
        <v>43</v>
      </c>
      <c r="D541" s="149" t="s">
        <v>71</v>
      </c>
      <c r="E541" s="151">
        <v>0.63773687000000001</v>
      </c>
      <c r="F541" s="152">
        <v>0.17311219999999999</v>
      </c>
      <c r="G541" s="151">
        <v>0.18915092999999999</v>
      </c>
      <c r="H541" s="184">
        <v>2418</v>
      </c>
      <c r="I541" s="184">
        <v>11</v>
      </c>
    </row>
    <row r="542" spans="1:9" ht="17.100000000000001" customHeight="1" x14ac:dyDescent="0.25">
      <c r="A542" s="149" t="s">
        <v>231</v>
      </c>
      <c r="B542" s="150">
        <v>2012</v>
      </c>
      <c r="C542" s="182">
        <v>44</v>
      </c>
      <c r="D542" s="149" t="s">
        <v>72</v>
      </c>
      <c r="E542" s="151">
        <v>0.57140515999999997</v>
      </c>
      <c r="F542" s="152">
        <v>0.17723639999999999</v>
      </c>
      <c r="G542" s="151">
        <v>0.25135844000000002</v>
      </c>
      <c r="H542" s="184">
        <v>2398</v>
      </c>
      <c r="I542" s="184">
        <v>23</v>
      </c>
    </row>
    <row r="543" spans="1:9" ht="17.100000000000001" customHeight="1" x14ac:dyDescent="0.25">
      <c r="A543" s="149" t="s">
        <v>231</v>
      </c>
      <c r="B543" s="150">
        <v>2012</v>
      </c>
      <c r="C543" s="182">
        <v>45</v>
      </c>
      <c r="D543" s="149" t="s">
        <v>73</v>
      </c>
      <c r="E543" s="151">
        <v>0.62924970000000002</v>
      </c>
      <c r="F543" s="152">
        <v>0.25558257000000001</v>
      </c>
      <c r="G543" s="151">
        <v>0.11516773</v>
      </c>
      <c r="H543" s="184">
        <v>2083</v>
      </c>
      <c r="I543" s="184">
        <v>343</v>
      </c>
    </row>
    <row r="544" spans="1:9" ht="17.100000000000001" customHeight="1" x14ac:dyDescent="0.25">
      <c r="A544" s="149" t="s">
        <v>231</v>
      </c>
      <c r="B544" s="150">
        <v>2012</v>
      </c>
      <c r="C544" s="182">
        <v>46</v>
      </c>
      <c r="D544" s="149" t="s">
        <v>74</v>
      </c>
      <c r="E544" s="151">
        <v>0.57602481000000005</v>
      </c>
      <c r="F544" s="152">
        <v>0.20165775999999999</v>
      </c>
      <c r="G544" s="151">
        <v>0.22231743000000001</v>
      </c>
      <c r="H544" s="184">
        <v>2410</v>
      </c>
      <c r="I544" s="184">
        <v>14</v>
      </c>
    </row>
    <row r="545" spans="1:9" ht="17.100000000000001" customHeight="1" x14ac:dyDescent="0.25">
      <c r="A545" s="149" t="s">
        <v>231</v>
      </c>
      <c r="B545" s="150">
        <v>2012</v>
      </c>
      <c r="C545" s="182">
        <v>47</v>
      </c>
      <c r="D545" s="149" t="s">
        <v>75</v>
      </c>
      <c r="E545" s="151">
        <v>0.64284934999999999</v>
      </c>
      <c r="F545" s="152">
        <v>0.17352256999999999</v>
      </c>
      <c r="G545" s="151">
        <v>0.18362808</v>
      </c>
      <c r="H545" s="184">
        <v>2386</v>
      </c>
      <c r="I545" s="184">
        <v>39</v>
      </c>
    </row>
    <row r="546" spans="1:9" ht="17.100000000000001" customHeight="1" x14ac:dyDescent="0.25">
      <c r="A546" s="149" t="s">
        <v>231</v>
      </c>
      <c r="B546" s="150">
        <v>2012</v>
      </c>
      <c r="C546" s="182">
        <v>48</v>
      </c>
      <c r="D546" s="149" t="s">
        <v>76</v>
      </c>
      <c r="E546" s="151">
        <v>0.76169595000000001</v>
      </c>
      <c r="F546" s="152">
        <v>0.11488963000000001</v>
      </c>
      <c r="G546" s="151">
        <v>0.12341442</v>
      </c>
      <c r="H546" s="184">
        <v>2419</v>
      </c>
      <c r="I546" s="184" t="s">
        <v>233</v>
      </c>
    </row>
    <row r="547" spans="1:9" ht="17.100000000000001" customHeight="1" x14ac:dyDescent="0.25">
      <c r="A547" s="149" t="s">
        <v>231</v>
      </c>
      <c r="B547" s="150">
        <v>2012</v>
      </c>
      <c r="C547" s="182">
        <v>49</v>
      </c>
      <c r="D547" s="149" t="s">
        <v>77</v>
      </c>
      <c r="E547" s="151">
        <v>0.81131341999999995</v>
      </c>
      <c r="F547" s="152">
        <v>9.4130320000000003E-2</v>
      </c>
      <c r="G547" s="151">
        <v>9.4556260000000003E-2</v>
      </c>
      <c r="H547" s="184">
        <v>2421</v>
      </c>
      <c r="I547" s="184" t="s">
        <v>233</v>
      </c>
    </row>
    <row r="548" spans="1:9" ht="17.100000000000001" customHeight="1" x14ac:dyDescent="0.25">
      <c r="A548" s="149" t="s">
        <v>231</v>
      </c>
      <c r="B548" s="150">
        <v>2012</v>
      </c>
      <c r="C548" s="182">
        <v>50</v>
      </c>
      <c r="D548" s="149" t="s">
        <v>78</v>
      </c>
      <c r="E548" s="151">
        <v>0.86198079000000005</v>
      </c>
      <c r="F548" s="152">
        <v>5.260099E-2</v>
      </c>
      <c r="G548" s="151">
        <v>8.5418220000000003E-2</v>
      </c>
      <c r="H548" s="184">
        <v>2418</v>
      </c>
      <c r="I548" s="184" t="s">
        <v>233</v>
      </c>
    </row>
    <row r="549" spans="1:9" ht="17.100000000000001" customHeight="1" x14ac:dyDescent="0.25">
      <c r="A549" s="149" t="s">
        <v>231</v>
      </c>
      <c r="B549" s="150">
        <v>2012</v>
      </c>
      <c r="C549" s="182">
        <v>51</v>
      </c>
      <c r="D549" s="149" t="s">
        <v>79</v>
      </c>
      <c r="E549" s="151">
        <v>0.66125571999999999</v>
      </c>
      <c r="F549" s="152">
        <v>0.16955468000000001</v>
      </c>
      <c r="G549" s="151">
        <v>0.1691896</v>
      </c>
      <c r="H549" s="184">
        <v>2416</v>
      </c>
      <c r="I549" s="184" t="s">
        <v>233</v>
      </c>
    </row>
    <row r="550" spans="1:9" ht="17.100000000000001" customHeight="1" x14ac:dyDescent="0.25">
      <c r="A550" s="149" t="s">
        <v>240</v>
      </c>
      <c r="B550" s="150">
        <v>2012</v>
      </c>
      <c r="C550" s="182">
        <v>52</v>
      </c>
      <c r="D550" s="149" t="s">
        <v>80</v>
      </c>
      <c r="E550" s="151">
        <v>0.70101917000000002</v>
      </c>
      <c r="F550" s="152">
        <v>0.17409499000000001</v>
      </c>
      <c r="G550" s="151">
        <v>0.12488584</v>
      </c>
      <c r="H550" s="184">
        <v>2407</v>
      </c>
      <c r="I550" s="184" t="s">
        <v>233</v>
      </c>
    </row>
    <row r="551" spans="1:9" ht="35.1" customHeight="1" x14ac:dyDescent="0.25">
      <c r="A551" s="149" t="s">
        <v>231</v>
      </c>
      <c r="B551" s="150">
        <v>2012</v>
      </c>
      <c r="C551" s="182">
        <v>53</v>
      </c>
      <c r="D551" s="149" t="s">
        <v>81</v>
      </c>
      <c r="E551" s="151">
        <v>0.34171532999999998</v>
      </c>
      <c r="F551" s="152">
        <v>0.22864862999999999</v>
      </c>
      <c r="G551" s="151">
        <v>0.42963603</v>
      </c>
      <c r="H551" s="184">
        <v>2356</v>
      </c>
      <c r="I551" s="184">
        <v>31</v>
      </c>
    </row>
    <row r="552" spans="1:9" ht="17.100000000000001" customHeight="1" x14ac:dyDescent="0.25">
      <c r="A552" s="149" t="s">
        <v>231</v>
      </c>
      <c r="B552" s="150">
        <v>2012</v>
      </c>
      <c r="C552" s="182">
        <v>54</v>
      </c>
      <c r="D552" s="149" t="s">
        <v>82</v>
      </c>
      <c r="E552" s="151">
        <v>0.55583643000000005</v>
      </c>
      <c r="F552" s="152">
        <v>0.20636092</v>
      </c>
      <c r="G552" s="151">
        <v>0.23780265</v>
      </c>
      <c r="H552" s="184">
        <v>2272</v>
      </c>
      <c r="I552" s="184">
        <v>117</v>
      </c>
    </row>
    <row r="553" spans="1:9" ht="17.100000000000001" customHeight="1" x14ac:dyDescent="0.25">
      <c r="A553" s="149" t="s">
        <v>231</v>
      </c>
      <c r="B553" s="150">
        <v>2012</v>
      </c>
      <c r="C553" s="182">
        <v>55</v>
      </c>
      <c r="D553" s="149" t="s">
        <v>83</v>
      </c>
      <c r="E553" s="151">
        <v>0.58121275999999999</v>
      </c>
      <c r="F553" s="152">
        <v>0.22452944</v>
      </c>
      <c r="G553" s="151">
        <v>0.19425781</v>
      </c>
      <c r="H553" s="184">
        <v>2185</v>
      </c>
      <c r="I553" s="184">
        <v>197</v>
      </c>
    </row>
    <row r="554" spans="1:9" ht="17.100000000000001" customHeight="1" x14ac:dyDescent="0.25">
      <c r="A554" s="149" t="s">
        <v>231</v>
      </c>
      <c r="B554" s="150">
        <v>2012</v>
      </c>
      <c r="C554" s="182">
        <v>56</v>
      </c>
      <c r="D554" s="149" t="s">
        <v>402</v>
      </c>
      <c r="E554" s="151">
        <v>0.51109861000000001</v>
      </c>
      <c r="F554" s="152">
        <v>0.21201769000000001</v>
      </c>
      <c r="G554" s="151">
        <v>0.27688370000000001</v>
      </c>
      <c r="H554" s="184">
        <v>2346</v>
      </c>
      <c r="I554" s="184">
        <v>36</v>
      </c>
    </row>
    <row r="555" spans="1:9" ht="35.1" customHeight="1" x14ac:dyDescent="0.25">
      <c r="A555" s="149" t="s">
        <v>231</v>
      </c>
      <c r="B555" s="150">
        <v>2012</v>
      </c>
      <c r="C555" s="182">
        <v>57</v>
      </c>
      <c r="D555" s="149" t="s">
        <v>85</v>
      </c>
      <c r="E555" s="151">
        <v>0.51038216999999997</v>
      </c>
      <c r="F555" s="152">
        <v>0.27243378000000001</v>
      </c>
      <c r="G555" s="151">
        <v>0.21718404999999999</v>
      </c>
      <c r="H555" s="184">
        <v>2101</v>
      </c>
      <c r="I555" s="184">
        <v>282</v>
      </c>
    </row>
    <row r="556" spans="1:9" ht="35.1" customHeight="1" x14ac:dyDescent="0.25">
      <c r="A556" s="149" t="s">
        <v>231</v>
      </c>
      <c r="B556" s="150">
        <v>2012</v>
      </c>
      <c r="C556" s="182">
        <v>58</v>
      </c>
      <c r="D556" s="149" t="s">
        <v>141</v>
      </c>
      <c r="E556" s="151">
        <v>0.46809234999999999</v>
      </c>
      <c r="F556" s="152">
        <v>0.22592535999999999</v>
      </c>
      <c r="G556" s="151">
        <v>0.30598228999999999</v>
      </c>
      <c r="H556" s="184">
        <v>2287</v>
      </c>
      <c r="I556" s="184">
        <v>99</v>
      </c>
    </row>
    <row r="557" spans="1:9" ht="17.100000000000001" customHeight="1" x14ac:dyDescent="0.25">
      <c r="A557" s="149" t="s">
        <v>231</v>
      </c>
      <c r="B557" s="150">
        <v>2012</v>
      </c>
      <c r="C557" s="182">
        <v>59</v>
      </c>
      <c r="D557" s="149" t="s">
        <v>86</v>
      </c>
      <c r="E557" s="151">
        <v>0.52989385</v>
      </c>
      <c r="F557" s="152">
        <v>0.21314557000000001</v>
      </c>
      <c r="G557" s="151">
        <v>0.25696057999999999</v>
      </c>
      <c r="H557" s="184">
        <v>2295</v>
      </c>
      <c r="I557" s="184">
        <v>84</v>
      </c>
    </row>
    <row r="558" spans="1:9" ht="35.1" customHeight="1" x14ac:dyDescent="0.25">
      <c r="A558" s="149" t="s">
        <v>240</v>
      </c>
      <c r="B558" s="150">
        <v>2012</v>
      </c>
      <c r="C558" s="182">
        <v>60</v>
      </c>
      <c r="D558" s="149" t="s">
        <v>87</v>
      </c>
      <c r="E558" s="151">
        <v>0.56350144999999996</v>
      </c>
      <c r="F558" s="152">
        <v>0.22209682</v>
      </c>
      <c r="G558" s="151">
        <v>0.21440173000000001</v>
      </c>
      <c r="H558" s="184">
        <v>2263</v>
      </c>
      <c r="I558" s="184">
        <v>118</v>
      </c>
    </row>
    <row r="559" spans="1:9" ht="17.100000000000001" customHeight="1" x14ac:dyDescent="0.25">
      <c r="A559" s="149" t="s">
        <v>231</v>
      </c>
      <c r="B559" s="150">
        <v>2012</v>
      </c>
      <c r="C559" s="182">
        <v>61</v>
      </c>
      <c r="D559" s="149" t="s">
        <v>88</v>
      </c>
      <c r="E559" s="151">
        <v>0.48468747000000001</v>
      </c>
      <c r="F559" s="152">
        <v>0.20894846</v>
      </c>
      <c r="G559" s="151">
        <v>0.30636406999999999</v>
      </c>
      <c r="H559" s="184">
        <v>2359</v>
      </c>
      <c r="I559" s="184">
        <v>22</v>
      </c>
    </row>
    <row r="560" spans="1:9" ht="17.100000000000001" customHeight="1" x14ac:dyDescent="0.25">
      <c r="A560" s="149" t="s">
        <v>231</v>
      </c>
      <c r="B560" s="150">
        <v>2012</v>
      </c>
      <c r="C560" s="182">
        <v>62</v>
      </c>
      <c r="D560" s="149" t="s">
        <v>171</v>
      </c>
      <c r="E560" s="151">
        <v>0.44309711000000002</v>
      </c>
      <c r="F560" s="152">
        <v>0.23257138999999999</v>
      </c>
      <c r="G560" s="151">
        <v>0.32433149999999999</v>
      </c>
      <c r="H560" s="184">
        <v>2163</v>
      </c>
      <c r="I560" s="184">
        <v>219</v>
      </c>
    </row>
    <row r="561" spans="1:9" ht="35.1" customHeight="1" x14ac:dyDescent="0.25">
      <c r="A561" s="149" t="s">
        <v>245</v>
      </c>
      <c r="B561" s="150">
        <v>2012</v>
      </c>
      <c r="C561" s="182">
        <v>63</v>
      </c>
      <c r="D561" s="149" t="s">
        <v>246</v>
      </c>
      <c r="E561" s="151">
        <v>0.47695257000000002</v>
      </c>
      <c r="F561" s="152">
        <v>0.22341706</v>
      </c>
      <c r="G561" s="151">
        <v>0.29963036999999998</v>
      </c>
      <c r="H561" s="184">
        <v>2356</v>
      </c>
      <c r="I561" s="184" t="s">
        <v>233</v>
      </c>
    </row>
    <row r="562" spans="1:9" ht="35.1" customHeight="1" x14ac:dyDescent="0.25">
      <c r="A562" s="149" t="s">
        <v>245</v>
      </c>
      <c r="B562" s="150">
        <v>2012</v>
      </c>
      <c r="C562" s="182">
        <v>64</v>
      </c>
      <c r="D562" s="149" t="s">
        <v>247</v>
      </c>
      <c r="E562" s="151">
        <v>0.39068041999999997</v>
      </c>
      <c r="F562" s="152">
        <v>0.23472480000000001</v>
      </c>
      <c r="G562" s="151">
        <v>0.37459478000000002</v>
      </c>
      <c r="H562" s="184">
        <v>2359</v>
      </c>
      <c r="I562" s="184" t="s">
        <v>233</v>
      </c>
    </row>
    <row r="563" spans="1:9" ht="35.1" customHeight="1" x14ac:dyDescent="0.25">
      <c r="A563" s="149" t="s">
        <v>245</v>
      </c>
      <c r="B563" s="150">
        <v>2012</v>
      </c>
      <c r="C563" s="182">
        <v>65</v>
      </c>
      <c r="D563" s="149" t="s">
        <v>248</v>
      </c>
      <c r="E563" s="151">
        <v>0.41962049000000001</v>
      </c>
      <c r="F563" s="152">
        <v>0.22740205999999999</v>
      </c>
      <c r="G563" s="151">
        <v>0.35297745000000003</v>
      </c>
      <c r="H563" s="184">
        <v>2357</v>
      </c>
      <c r="I563" s="184" t="s">
        <v>233</v>
      </c>
    </row>
    <row r="564" spans="1:9" ht="35.1" customHeight="1" x14ac:dyDescent="0.25">
      <c r="A564" s="149" t="s">
        <v>245</v>
      </c>
      <c r="B564" s="150">
        <v>2012</v>
      </c>
      <c r="C564" s="182">
        <v>66</v>
      </c>
      <c r="D564" s="149" t="s">
        <v>91</v>
      </c>
      <c r="E564" s="151">
        <v>0.35838482999999999</v>
      </c>
      <c r="F564" s="152">
        <v>0.28042565000000003</v>
      </c>
      <c r="G564" s="151">
        <v>0.36118951999999999</v>
      </c>
      <c r="H564" s="184">
        <v>2353</v>
      </c>
      <c r="I564" s="184" t="s">
        <v>233</v>
      </c>
    </row>
    <row r="565" spans="1:9" ht="35.1" customHeight="1" x14ac:dyDescent="0.25">
      <c r="A565" s="149" t="s">
        <v>245</v>
      </c>
      <c r="B565" s="150">
        <v>2012</v>
      </c>
      <c r="C565" s="182">
        <v>67</v>
      </c>
      <c r="D565" s="149" t="s">
        <v>92</v>
      </c>
      <c r="E565" s="151">
        <v>0.25785871999999999</v>
      </c>
      <c r="F565" s="152">
        <v>0.29283432999999998</v>
      </c>
      <c r="G565" s="151">
        <v>0.44930694999999998</v>
      </c>
      <c r="H565" s="184">
        <v>2357</v>
      </c>
      <c r="I565" s="184" t="s">
        <v>233</v>
      </c>
    </row>
    <row r="566" spans="1:9" ht="35.1" customHeight="1" x14ac:dyDescent="0.25">
      <c r="A566" s="149" t="s">
        <v>245</v>
      </c>
      <c r="B566" s="150">
        <v>2012</v>
      </c>
      <c r="C566" s="182">
        <v>68</v>
      </c>
      <c r="D566" s="149" t="s">
        <v>93</v>
      </c>
      <c r="E566" s="151">
        <v>0.50700213999999999</v>
      </c>
      <c r="F566" s="152">
        <v>0.25523029000000003</v>
      </c>
      <c r="G566" s="151">
        <v>0.23776757000000001</v>
      </c>
      <c r="H566" s="184">
        <v>2360</v>
      </c>
      <c r="I566" s="184" t="s">
        <v>233</v>
      </c>
    </row>
    <row r="567" spans="1:9" ht="35.1" customHeight="1" x14ac:dyDescent="0.25">
      <c r="A567" s="149" t="s">
        <v>245</v>
      </c>
      <c r="B567" s="150">
        <v>2012</v>
      </c>
      <c r="C567" s="182">
        <v>69</v>
      </c>
      <c r="D567" s="149" t="s">
        <v>249</v>
      </c>
      <c r="E567" s="151">
        <v>0.63458753000000001</v>
      </c>
      <c r="F567" s="152">
        <v>0.18292662000000001</v>
      </c>
      <c r="G567" s="151">
        <v>0.18248586</v>
      </c>
      <c r="H567" s="184">
        <v>2355</v>
      </c>
      <c r="I567" s="184" t="s">
        <v>233</v>
      </c>
    </row>
    <row r="568" spans="1:9" ht="35.1" customHeight="1" x14ac:dyDescent="0.25">
      <c r="A568" s="149" t="s">
        <v>245</v>
      </c>
      <c r="B568" s="150">
        <v>2012</v>
      </c>
      <c r="C568" s="182">
        <v>70</v>
      </c>
      <c r="D568" s="149" t="s">
        <v>95</v>
      </c>
      <c r="E568" s="151">
        <v>0.58034730999999995</v>
      </c>
      <c r="F568" s="152">
        <v>0.17027924</v>
      </c>
      <c r="G568" s="151">
        <v>0.24937345</v>
      </c>
      <c r="H568" s="184">
        <v>2362</v>
      </c>
      <c r="I568" s="184" t="s">
        <v>233</v>
      </c>
    </row>
    <row r="569" spans="1:9" ht="35.1" customHeight="1" x14ac:dyDescent="0.25">
      <c r="A569" s="149" t="s">
        <v>245</v>
      </c>
      <c r="B569" s="150">
        <v>2012</v>
      </c>
      <c r="C569" s="182">
        <v>71</v>
      </c>
      <c r="D569" s="149" t="s">
        <v>250</v>
      </c>
      <c r="E569" s="151">
        <v>0.52611956999999998</v>
      </c>
      <c r="F569" s="152">
        <v>0.22001719</v>
      </c>
      <c r="G569" s="151">
        <v>0.25386323999999999</v>
      </c>
      <c r="H569" s="184">
        <v>2357</v>
      </c>
      <c r="I569" s="184" t="s">
        <v>233</v>
      </c>
    </row>
    <row r="571" spans="1:9" ht="15.95" customHeight="1" x14ac:dyDescent="0.2">
      <c r="A571" s="155" t="s">
        <v>251</v>
      </c>
    </row>
    <row r="572" spans="1:9" ht="15.95" customHeight="1" x14ac:dyDescent="0.2">
      <c r="A572" s="155" t="s">
        <v>252</v>
      </c>
    </row>
    <row r="573" spans="1:9" ht="15.95" customHeight="1" x14ac:dyDescent="0.2">
      <c r="A573" s="155" t="s">
        <v>253</v>
      </c>
    </row>
    <row r="574" spans="1:9" ht="15.95" customHeight="1" x14ac:dyDescent="0.2">
      <c r="A574" s="155" t="s">
        <v>254</v>
      </c>
    </row>
    <row r="575" spans="1:9" ht="15.95" customHeight="1" x14ac:dyDescent="0.2">
      <c r="A575" s="155" t="s">
        <v>341</v>
      </c>
    </row>
  </sheetData>
  <pageMargins left="0.5" right="0.5" top="0.5" bottom="0.5" header="0" footer="0"/>
  <pageSetup orientation="portrait" horizontalDpi="300" verticalDpi="300"/>
  <headerFooter>
    <oddHeader>Trend Core Survey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58</vt:i4>
      </vt:variant>
    </vt:vector>
  </HeadingPairs>
  <TitlesOfParts>
    <vt:vector size="69" baseType="lpstr">
      <vt:lpstr>DASHBOARD</vt:lpstr>
      <vt:lpstr>DASHBOARD-Demographics</vt:lpstr>
      <vt:lpstr>DASHBOARD-Trending</vt:lpstr>
      <vt:lpstr>Core Survey</vt:lpstr>
      <vt:lpstr>Performance</vt:lpstr>
      <vt:lpstr>Partial Shutdown</vt:lpstr>
      <vt:lpstr>Telework &amp; Work-Life</vt:lpstr>
      <vt:lpstr>Demographics</vt:lpstr>
      <vt:lpstr>Trend Core Survey</vt:lpstr>
      <vt:lpstr>ASI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nrTrendLargestDecrease2016</vt:lpstr>
      <vt:lpstr>nrTrendLargestDecrease2017</vt:lpstr>
      <vt:lpstr>nrTrendLargestDecrease2018</vt:lpstr>
      <vt:lpstr>nrTrendLargestIncrease2016</vt:lpstr>
      <vt:lpstr>nrTrendLargestIncrease2017</vt:lpstr>
      <vt:lpstr>nrTrendLargestIncrease2018</vt:lpstr>
      <vt:lpstr>nrTrendNumDecrease2016</vt:lpstr>
      <vt:lpstr>nrTrendNumDecrease2017</vt:lpstr>
      <vt:lpstr>nrTrendNumDecrease2018</vt:lpstr>
      <vt:lpstr>nrTrendNumIncrease2016</vt:lpstr>
      <vt:lpstr>nrTrendNumIncrease2017</vt:lpstr>
      <vt:lpstr>nrTrendNumIncrease2018</vt:lpstr>
      <vt:lpstr>nrTrendQuestions</vt:lpstr>
      <vt:lpstr>DASHBOARD!Print_Area</vt:lpstr>
      <vt:lpstr>'DASHBOARD-Demographics'!Print_Area</vt:lpstr>
      <vt:lpstr>'DASHBOARD-Trending'!Print_Area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OPM FEVS AES Report</dc:title>
  <dc:creator>Westat</dc:creator>
  <cp:lastModifiedBy>Ferro, Gonzalo</cp:lastModifiedBy>
  <dcterms:created xsi:type="dcterms:W3CDTF">2019-05-20T15:05:57Z</dcterms:created>
  <dcterms:modified xsi:type="dcterms:W3CDTF">2019-09-27T18:52:53Z</dcterms:modified>
</cp:coreProperties>
</file>